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tabRatio="946" activeTab="1"/>
  </bookViews>
  <sheets>
    <sheet name="Свод по району" sheetId="1" r:id="rId1"/>
    <sheet name="Лабинское" sheetId="2" r:id="rId2"/>
    <sheet name="Ахметовское" sheetId="3" r:id="rId3"/>
    <sheet name="Владимирское" sheetId="4" r:id="rId4"/>
    <sheet name="Вознесенское" sheetId="5" r:id="rId5"/>
    <sheet name="Зассовское" sheetId="6" r:id="rId6"/>
    <sheet name="Каладжинское" sheetId="7" r:id="rId7"/>
    <sheet name="Лучевое" sheetId="8" r:id="rId8"/>
    <sheet name="Отважненское" sheetId="9" r:id="rId9"/>
    <sheet name="Первосинюхинское" sheetId="10" r:id="rId10"/>
    <sheet name="Сладковское" sheetId="11" r:id="rId11"/>
    <sheet name="Упорненское" sheetId="12" r:id="rId12"/>
    <sheet name="Харьковское" sheetId="13" r:id="rId13"/>
    <sheet name="Чамлыкское" sheetId="14" r:id="rId14"/>
  </sheets>
  <definedNames>
    <definedName name="_xlnm.Print_Titles" localSheetId="0">'Свод по району'!$4:$5</definedName>
  </definedNames>
  <calcPr fullCalcOnLoad="1"/>
</workbook>
</file>

<file path=xl/sharedStrings.xml><?xml version="1.0" encoding="utf-8"?>
<sst xmlns="http://schemas.openxmlformats.org/spreadsheetml/2006/main" count="2941" uniqueCount="141">
  <si>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</si>
  <si>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</si>
  <si>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</si>
  <si>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</si>
  <si>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</si>
  <si>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</si>
  <si>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</si>
  <si>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</si>
  <si>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</si>
  <si>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</si>
  <si>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</si>
  <si>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</si>
  <si>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</si>
  <si>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</si>
  <si>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</si>
  <si>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</si>
  <si>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</si>
  <si>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</si>
  <si>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</si>
  <si>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</si>
  <si>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</si>
  <si>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</si>
  <si>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</si>
  <si>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</si>
  <si>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</si>
  <si>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</si>
  <si>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</si>
  <si>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</si>
  <si>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</si>
  <si>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</si>
  <si>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</si>
  <si>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</si>
  <si>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</si>
  <si>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</si>
  <si>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</si>
  <si>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</si>
  <si>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</si>
  <si>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</si>
  <si>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</si>
  <si>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</si>
  <si>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</si>
  <si>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</si>
  <si>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</si>
  <si>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</si>
  <si>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</si>
  <si>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</si>
  <si>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</si>
  <si>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</si>
  <si>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</si>
  <si>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</si>
  <si>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</si>
  <si>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</si>
  <si>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</si>
  <si>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</si>
  <si>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</si>
  <si>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</si>
  <si>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</si>
  <si>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</si>
  <si>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</si>
  <si>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</si>
  <si>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</si>
  <si>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</si>
  <si>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</si>
  <si>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</si>
  <si>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</si>
  <si>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</si>
  <si>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</si>
  <si>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</si>
  <si>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</si>
  <si>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</si>
  <si>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</si>
  <si>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</si>
  <si>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</si>
  <si>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</si>
  <si>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</si>
  <si>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</si>
  <si>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</si>
  <si>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</si>
  <si>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</si>
  <si>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</si>
  <si>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</si>
  <si>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</si>
  <si>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</si>
  <si>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</si>
  <si>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</si>
  <si>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</si>
  <si>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</si>
  <si>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</si>
  <si>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</si>
  <si>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</si>
  <si>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</si>
  <si>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</si>
  <si>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</si>
  <si>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</si>
  <si>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</si>
  <si>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</si>
  <si>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</si>
  <si>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</si>
  <si>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2013 год</t>
  </si>
  <si>
    <t xml:space="preserve">2012 год </t>
  </si>
  <si>
    <t>в % к предыдущему году</t>
  </si>
  <si>
    <t xml:space="preserve"> количество организаций государственной формы собственности</t>
  </si>
  <si>
    <t xml:space="preserve"> количество организаций муниципальной формы собственности</t>
  </si>
  <si>
    <t xml:space="preserve"> количество организаций частной формы собственности</t>
  </si>
  <si>
    <t>Количество индивидуальных предпринимателей</t>
  </si>
  <si>
    <t>Количество организаций, зарегистрированных на территории поселения, единиц, в т.ч.</t>
  </si>
  <si>
    <t>Индикативный план социально-экономического развития муниципального образования Лабинский район  на 2011 год</t>
  </si>
  <si>
    <t>Индикативный план социально-экономического развития Ахметовского поселения муниципального образования Лабинский район  на 2011 год</t>
  </si>
  <si>
    <t>Индикативный план социально-экономического развития Владимирского поселения муниципального образования Лабинский район  на 2011 год</t>
  </si>
  <si>
    <t>Индикативный план социально-экономического развития Вознесенское поселения муниципального образования Лабинский район  на 2011 год</t>
  </si>
  <si>
    <t>Индикативный план социально-экономического развития Зассовское поселения муниципального образования Лабинский район  на 2011 год</t>
  </si>
  <si>
    <t>Индикативный план социально-экономического развития Каладжинское поселения муниципального образования Лабинский район  на 2011 год</t>
  </si>
  <si>
    <t>Индикативный план социально-экономического развития Лучевое поселения муниципального образования Лабинский район  на 2011 год</t>
  </si>
  <si>
    <t>Индикативный план социально-экономического развития Отважненское поселения муниципального образования Лабинский район  на 2011 год</t>
  </si>
  <si>
    <t>Индикативный план социально-экономического развития Первосинюхинское поселения муниципального образования Лабинский район  на 2011 год</t>
  </si>
  <si>
    <t>Индикативный план социально-экономического развития Сладковское поселения муниципального образования Лабинский район  на 2011 год</t>
  </si>
  <si>
    <t>Индикативный план социально-экономического развития Упорненское поселения муниципального образования Лабинский район  на 2011 год</t>
  </si>
  <si>
    <t>Индикативный план социально-экономического развития Харьковское поселения муниципального образования Лабинский район  на 2011 год</t>
  </si>
  <si>
    <t>Индикативный план социально-экономического развития Чамлыкское поселения муниципального образования Лабинский район  на 2011 год</t>
  </si>
  <si>
    <t>Количество субъектов малого предпринимательства в расчёте на 1000человек населения, едн.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</si>
  <si>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</si>
  <si>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объём расходов бюджета на развитие и поддержку малого предпринимательства в расчете на 1 малое предпринимательство, руб</t>
  </si>
  <si>
    <t>Фонд оплаты труда, млн. руб.</t>
  </si>
  <si>
    <t>Индикативный план социально-экономического развития Лабинского поселения муниципального образования Лабинский район  на 2013 год и плановый период 2014 и 2015 годов</t>
  </si>
  <si>
    <t>2012 год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</si>
  <si>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</si>
  <si>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</si>
  <si>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</si>
  <si>
    <t>Добыча полезных ископаемых (C), млн.руб</t>
  </si>
  <si>
    <t>Обрабатывающие производства (D), 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</si>
  <si>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</si>
  <si>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</si>
  <si>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Зерно (в весе  после доработки),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</si>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</sst>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_р_._-;\-* #,##0.0000_р_._-;_-* &quot;-&quot;??_р_._-;_-@_-"/>
    <numFmt numFmtId="182" formatCode="0.000000000000000000000"/>
    <numFmt numFmtId="18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174" fontId="4" fillId="0" borderId="15" xfId="0" applyNumberFormat="1" applyFont="1" applyBorder="1" applyAlignment="1">
      <alignment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 indent="3"/>
    </xf>
    <xf numFmtId="0" fontId="2" fillId="36" borderId="11" xfId="0" applyFont="1" applyFill="1" applyBorder="1" applyAlignment="1">
      <alignment horizontal="left" vertical="center" wrapText="1" indent="1"/>
    </xf>
    <xf numFmtId="0" fontId="2" fillId="36" borderId="16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left" vertical="center" wrapText="1" indent="5"/>
    </xf>
    <xf numFmtId="0" fontId="3" fillId="37" borderId="11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/>
    </xf>
    <xf numFmtId="174" fontId="4" fillId="35" borderId="15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0" fontId="4" fillId="0" borderId="15" xfId="58" applyNumberFormat="1" applyFont="1" applyBorder="1" applyAlignment="1">
      <alignment/>
    </xf>
    <xf numFmtId="2" fontId="4" fillId="35" borderId="15" xfId="0" applyNumberFormat="1" applyFont="1" applyFill="1" applyBorder="1" applyAlignment="1">
      <alignment/>
    </xf>
    <xf numFmtId="179" fontId="4" fillId="0" borderId="15" xfId="58" applyNumberFormat="1" applyFont="1" applyBorder="1" applyAlignment="1">
      <alignment/>
    </xf>
    <xf numFmtId="1" fontId="4" fillId="35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">
      <pane xSplit="1" ySplit="5" topLeftCell="B2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213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106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Лабинское!B35+Ахметовское!B35+Владимирское!B35+Вознесенское!B35+Зассовское!B35+Каладжинское!B35+Лучевое!B35+Отважненское!B35+Первосинюхинское!B35+Сладковское!B35+Упорненское!B35+Харьковское!B35+Чамлыкское!B35</f>
        <v>4148388</v>
      </c>
      <c r="C35" s="43">
        <f>Лабинское!C35+Ахметовское!C35+Владимирское!C35+Вознесенское!C35+Зассовское!C35+Каладжинское!C35+Лучевое!C35+Отважненское!C35+Первосинюхинское!C35+Сладковское!C35+Упорненское!C35+Харьковское!C35+Чамлыкское!C35</f>
        <v>4396943.899999999</v>
      </c>
      <c r="D35" s="43">
        <f>Лабинское!D35+Ахметовское!D35+Владимирское!D35+Вознесенское!D35+Зассовское!D35+Каладжинское!D35+Лучевое!D35+Отважненское!D35+Первосинюхинское!D35+Сладковское!D35+Упорненское!D35+Харьковское!D35+Чамлыкское!D35</f>
        <v>4783973.182352941</v>
      </c>
      <c r="E35" s="43">
        <f>Лабинское!E35+Ахметовское!E35+Владимирское!E35+Вознесенское!E35+Зассовское!E35+Каладжинское!E35+Лучевое!E35+Отважненское!E35+Первосинюхинское!E35+Сладковское!E35+Упорненское!E35+Харьковское!E35+Чамлыкское!E35</f>
        <v>5163326.600000001</v>
      </c>
      <c r="F35" s="43">
        <f>Лабинское!F35+Ахметовское!F35+Владимирское!F35+Вознесенское!F35+Зассовское!F35+Каладжинское!F35+Лучевое!F35+Отважненское!F35+Первосинюхинское!F35+Сладковское!F35+Упорненское!F35+Харьковское!F35+Чамлыкское!F35</f>
        <v>5620088.255555555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 t="e">
        <f>Лабинское!#REF!+Ахметовское!B37+Владимирское!B37+Вознесенское!B37+Зассовское!B37+Каладжинское!B37+Лучевое!B37+Отважненское!B37+Первосинюхинское!B37+Сладковское!B37+Упорненское!B37+Харьковское!B37+Чамлыкское!B37</f>
        <v>#REF!</v>
      </c>
      <c r="C37" s="43" t="e">
        <f>Лабинское!#REF!+Ахметовское!C37+Владимирское!C37+Вознесенское!C37+Зассовское!C37+Каладжинское!C37+Лучевое!C37+Отважненское!C37+Первосинюхинское!C37+Сладковское!C37+Упорненское!C37+Харьковское!C37+Чамлыкское!C37</f>
        <v>#REF!</v>
      </c>
      <c r="D37" s="43" t="e">
        <f>Лабинское!#REF!+Ахметовское!D37+Владимирское!D37+Вознесенское!D37+Зассовское!D37+Каладжинское!D37+Лучевое!D37+Отважненское!D37+Первосинюхинское!D37+Сладковское!D37+Упорненское!D37+Харьковское!D37+Чамлыкское!D37</f>
        <v>#REF!</v>
      </c>
      <c r="E37" s="43" t="e">
        <f>Лабинское!#REF!+Ахметовское!E37+Владимирское!E37+Вознесенское!E37+Зассовское!E37+Каладжинское!E37+Лучевое!E37+Отважненское!E37+Первосинюхинское!E37+Сладковское!E37+Упорненское!E37+Харьковское!E37+Чамлыкское!E37</f>
        <v>#REF!</v>
      </c>
      <c r="F37" s="43" t="e">
        <f>Лабинское!#REF!+Ахметовское!F37+Владимирское!F37+Вознесенское!F37+Зассовское!F37+Каладжинское!F37+Лучевое!F37+Отважненское!F37+Первосинюхинское!F37+Сладковское!F37+Упорненское!F37+Харьковское!F37+Чамлыкское!F37</f>
        <v>#REF!</v>
      </c>
    </row>
    <row r="38" spans="1:6" ht="15" customHeight="1">
      <c r="A38" s="2" t="s">
        <v>100</v>
      </c>
      <c r="B38" s="10"/>
      <c r="C38" s="29" t="e">
        <f>C37/B37*100</f>
        <v>#REF!</v>
      </c>
      <c r="D38" s="29" t="e">
        <f>D37/C37*100</f>
        <v>#REF!</v>
      </c>
      <c r="E38" s="29" t="e">
        <f>E37/D37*100</f>
        <v>#REF!</v>
      </c>
      <c r="F38" s="29" t="e">
        <f>F37/E37*100</f>
        <v>#REF!</v>
      </c>
    </row>
    <row r="39" spans="1:6" ht="29.25" customHeight="1">
      <c r="A39" s="33" t="s">
        <v>86</v>
      </c>
      <c r="B39" s="10" t="e">
        <f>Лабинское!#REF!+Ахметовское!B39+Владимирское!B39+Вознесенское!B39+Зассовское!B39+Каладжинское!B39+Лучевое!B39+Отважненское!B39+Первосинюхинское!B39+Сладковское!B39+Упорненское!B39+Харьковское!B39+Чамлыкское!B39</f>
        <v>#REF!</v>
      </c>
      <c r="C39" s="43" t="e">
        <f>Лабинское!#REF!+Ахметовское!C39+Владимирское!C39+Вознесенское!C39+Зассовское!C39+Каладжинское!C39+Лучевое!C39+Отважненское!C39+Первосинюхинское!C39+Сладковское!C39+Упорненское!C39+Харьковское!C39+Чамлыкское!C39</f>
        <v>#REF!</v>
      </c>
      <c r="D39" s="43" t="e">
        <f>Лабинское!#REF!+Ахметовское!D39+Владимирское!D39+Вознесенское!D39+Зассовское!D39+Каладжинское!D39+Лучевое!D39+Отважненское!D39+Первосинюхинское!D39+Сладковское!D39+Упорненское!D39+Харьковское!D39+Чамлыкское!D39</f>
        <v>#REF!</v>
      </c>
      <c r="E39" s="43" t="e">
        <f>Лабинское!#REF!+Ахметовское!E39+Владимирское!E39+Вознесенское!E39+Зассовское!E39+Каладжинское!E39+Лучевое!E39+Отважненское!E39+Первосинюхинское!E39+Сладковское!E39+Упорненское!E39+Харьковское!E39+Чамлыкское!E39</f>
        <v>#REF!</v>
      </c>
      <c r="F39" s="43" t="e">
        <f>Лабинское!#REF!+Ахметовское!F39+Владимирское!F39+Вознесенское!F39+Зассовское!F39+Каладжинское!F39+Лучевое!F39+Отважненское!F39+Первосинюхинское!F39+Сладковское!F39+Упорненское!F39+Харьковское!F39+Чамлыкское!F39</f>
        <v>#REF!</v>
      </c>
    </row>
    <row r="40" spans="1:6" ht="16.5" customHeight="1">
      <c r="A40" s="2" t="s">
        <v>100</v>
      </c>
      <c r="B40" s="10"/>
      <c r="C40" s="29" t="e">
        <f>C39/B39*100</f>
        <v>#REF!</v>
      </c>
      <c r="D40" s="29" t="e">
        <f>D39/C39*100</f>
        <v>#REF!</v>
      </c>
      <c r="E40" s="29" t="e">
        <f>E39/D39*100</f>
        <v>#REF!</v>
      </c>
      <c r="F40" s="29" t="e">
        <f>F39/E39*100</f>
        <v>#REF!</v>
      </c>
    </row>
    <row r="41" spans="1:6" ht="17.25" customHeight="1">
      <c r="A41" s="33" t="s">
        <v>87</v>
      </c>
      <c r="B41" s="10" t="e">
        <f>Лабинское!#REF!+Ахметовское!B41+Владимирское!B41+Вознесенское!B41+Зассовское!B41+Каладжинское!B41+Лучевое!B41+Отважненское!B41+Первосинюхинское!B41+Сладковское!B41+Упорненское!B41+Харьковское!B41+Чамлыкское!B41</f>
        <v>#REF!</v>
      </c>
      <c r="C41" s="43" t="e">
        <f>Лабинское!#REF!+Ахметовское!C41+Владимирское!C41+Вознесенское!C41+Зассовское!C41+Каладжинское!C41+Лучевое!C41+Отважненское!C41+Первосинюхинское!C41+Сладковское!C41+Упорненское!C41+Харьковское!C41+Чамлыкское!C41</f>
        <v>#REF!</v>
      </c>
      <c r="D41" s="43" t="e">
        <f>Лабинское!#REF!+Ахметовское!D41+Владимирское!D41+Вознесенское!D41+Зассовское!D41+Каладжинское!D41+Лучевое!D41+Отважненское!D41+Первосинюхинское!D41+Сладковское!D41+Упорненское!D41+Харьковское!D41+Чамлыкское!D41</f>
        <v>#REF!</v>
      </c>
      <c r="E41" s="43" t="e">
        <f>Лабинское!#REF!+Ахметовское!E41+Владимирское!E41+Вознесенское!E41+Зассовское!E41+Каладжинское!E41+Лучевое!E41+Отважненское!E41+Первосинюхинское!E41+Сладковское!E41+Упорненское!E41+Харьковское!E41+Чамлыкское!E41</f>
        <v>#REF!</v>
      </c>
      <c r="F41" s="43" t="e">
        <f>Лабинское!#REF!+Ахметовское!F41+Владимирское!F41+Вознесенское!F41+Зассовское!F41+Каладжинское!F41+Лучевое!F41+Отважненское!F41+Первосинюхинское!F41+Сладковское!F41+Упорненское!F41+Харьковское!F41+Чамлыкское!F41</f>
        <v>#REF!</v>
      </c>
    </row>
    <row r="42" spans="1:6" ht="17.25" customHeight="1">
      <c r="A42" s="2" t="s">
        <v>100</v>
      </c>
      <c r="B42" s="10"/>
      <c r="C42" s="29" t="e">
        <f>C41/B41*100</f>
        <v>#REF!</v>
      </c>
      <c r="D42" s="29" t="e">
        <f>D41/C41*100</f>
        <v>#REF!</v>
      </c>
      <c r="E42" s="29" t="e">
        <f>E41/D41*100</f>
        <v>#REF!</v>
      </c>
      <c r="F42" s="29" t="e">
        <f>F41/E41*100</f>
        <v>#REF!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39">
        <f>Лабинское!B36+Ахметовское!B44+Владимирское!B44+Вознесенское!B44+Зассовское!B44+Каладжинское!B44+Лучевое!B44+Отважненское!B44+Первосинюхинское!B44+Сладковское!B44+Упорненское!B44+Харьковское!B44+Чамлыкское!B44</f>
        <v>248.36</v>
      </c>
      <c r="C44" s="39">
        <f>Лабинское!C36+Ахметовское!C44+Владимирское!C44+Вознесенское!C44+Зассовское!C44+Каладжинское!C44+Лучевое!C44+Отважненское!C44+Первосинюхинское!C44+Сладковское!C44+Упорненское!C44+Харьковское!C44+Чамлыкское!C44</f>
        <v>242.7</v>
      </c>
      <c r="D44" s="39">
        <f>Лабинское!D36+Ахметовское!D44+Владимирское!D44+Вознесенское!D44+Зассовское!D44+Каладжинское!D44+Лучевое!D44+Отважненское!D44+Первосинюхинское!D44+Сладковское!D44+Упорненское!D44+Харьковское!D44+Чамлыкское!D44</f>
        <v>247.54400000000004</v>
      </c>
      <c r="E44" s="39">
        <f>Лабинское!E36+Ахметовское!E44+Владимирское!E44+Вознесенское!E44+Зассовское!E44+Каладжинское!E44+Лучевое!E44+Отважненское!E44+Первосинюхинское!E44+Сладковское!E44+Упорненское!E44+Харьковское!E44+Чамлыкское!E44</f>
        <v>254.94583599999999</v>
      </c>
      <c r="F44" s="39">
        <f>Лабинское!F36+Ахметовское!F44+Владимирское!F44+Вознесенское!F44+Зассовское!F44+Каладжинское!F44+Лучевое!F44+Отважненское!F44+Первосинюхинское!F44+Сладковское!F44+Упорненское!F44+Харьковское!F44+Чамлыкское!F44</f>
        <v>260.15849272</v>
      </c>
    </row>
    <row r="45" spans="1:6" ht="15">
      <c r="A45" s="2" t="s">
        <v>100</v>
      </c>
      <c r="B45" s="10"/>
      <c r="C45" s="29">
        <f>C44/B44*100</f>
        <v>97.72105008858108</v>
      </c>
      <c r="D45" s="29">
        <f>D44/C44*100</f>
        <v>101.99587968685621</v>
      </c>
      <c r="E45" s="29">
        <f>E44/D44*100</f>
        <v>102.99010923310601</v>
      </c>
      <c r="F45" s="29">
        <f>F44/E44*100</f>
        <v>102.04461339780424</v>
      </c>
    </row>
    <row r="46" spans="1:6" ht="15">
      <c r="A46" s="30" t="s">
        <v>3</v>
      </c>
      <c r="B46" s="39" t="e">
        <f>Лабинское!#REF!+Ахметовское!B46+Владимирское!B46+Вознесенское!B46+Зассовское!B46+Каладжинское!B46+Лучевое!B46+Отважненское!B46+Первосинюхинское!B46+Сладковское!B46+Упорненское!B46+Харьковское!B46+Чамлыкское!B46</f>
        <v>#REF!</v>
      </c>
      <c r="C46" s="39" t="e">
        <f>Лабинское!#REF!+Ахметовское!C46+Владимирское!C46+Вознесенское!C46+Зассовское!C46+Каладжинское!C46+Лучевое!C46+Отважненское!C46+Первосинюхинское!C46+Сладковское!C46+Упорненское!C46+Харьковское!C46+Чамлыкское!C46</f>
        <v>#REF!</v>
      </c>
      <c r="D46" s="39" t="e">
        <f>Лабинское!#REF!+Ахметовское!D46+Владимирское!D46+Вознесенское!D46+Зассовское!D46+Каладжинское!D46+Лучевое!D46+Отважненское!D46+Первосинюхинское!D46+Сладковское!D46+Упорненское!D46+Харьковское!D46+Чамлыкское!D46</f>
        <v>#REF!</v>
      </c>
      <c r="E46" s="39" t="e">
        <f>Лабинское!#REF!+Ахметовское!E46+Владимирское!E46+Вознесенское!E46+Зассовское!E46+Каладжинское!E46+Лучевое!E46+Отважненское!E46+Первосинюхинское!E46+Сладковское!E46+Упорненское!E46+Харьковское!E46+Чамлыкское!E46</f>
        <v>#REF!</v>
      </c>
      <c r="F46" s="39" t="e">
        <f>Лабинское!#REF!+Ахметовское!F46+Владимирское!F46+Вознесенское!F46+Зассовское!F46+Каладжинское!F46+Лучевое!F46+Отважненское!F46+Первосинюхинское!F46+Сладковское!F46+Упорненское!F46+Харьковское!F46+Чамлыкское!F46</f>
        <v>#REF!</v>
      </c>
    </row>
    <row r="47" spans="1:6" ht="15">
      <c r="A47" s="2" t="s">
        <v>100</v>
      </c>
      <c r="B47" s="10"/>
      <c r="C47" s="29" t="e">
        <f>C46/B46*100</f>
        <v>#REF!</v>
      </c>
      <c r="D47" s="29" t="e">
        <f>D46/C46*100</f>
        <v>#REF!</v>
      </c>
      <c r="E47" s="29" t="e">
        <f>E46/D46*100</f>
        <v>#REF!</v>
      </c>
      <c r="F47" s="29" t="e">
        <f>F46/E46*100</f>
        <v>#REF!</v>
      </c>
    </row>
    <row r="48" spans="1:6" ht="15">
      <c r="A48" s="30" t="s">
        <v>4</v>
      </c>
      <c r="B48" s="39" t="e">
        <f>Лабинское!#REF!+Ахметовское!B48+Владимирское!B48+Вознесенское!B48+Зассовское!B48+Каладжинское!B48+Лучевое!B48+Отважненское!B48+Первосинюхинское!B48+Сладковское!B48+Упорненское!B48+Харьковское!B48+Чамлыкское!B48</f>
        <v>#REF!</v>
      </c>
      <c r="C48" s="39" t="e">
        <f>Лабинское!#REF!+Ахметовское!C48+Владимирское!C48+Вознесенское!C48+Зассовское!C48+Каладжинское!C48+Лучевое!C48+Отважненское!C48+Первосинюхинское!C48+Сладковское!C48+Упорненское!C48+Харьковское!C48+Чамлыкское!C48</f>
        <v>#REF!</v>
      </c>
      <c r="D48" s="39" t="e">
        <f>Лабинское!#REF!+Ахметовское!D48+Владимирское!D48+Вознесенское!D48+Зассовское!D48+Каладжинское!D48+Лучевое!D48+Отважненское!D48+Первосинюхинское!D48+Сладковское!D48+Упорненское!D48+Харьковское!D48+Чамлыкское!D48</f>
        <v>#REF!</v>
      </c>
      <c r="E48" s="39" t="e">
        <f>Лабинское!#REF!+Ахметовское!E48+Владимирское!E48+Вознесенское!E48+Зассовское!E48+Каладжинское!E48+Лучевое!E48+Отважненское!E48+Первосинюхинское!E48+Сладковское!E48+Упорненское!E48+Харьковское!E48+Чамлыкское!E48</f>
        <v>#REF!</v>
      </c>
      <c r="F48" s="39" t="e">
        <f>Лабинское!#REF!+Ахметовское!F48+Владимирское!F48+Вознесенское!F48+Зассовское!F48+Каладжинское!F48+Лучевое!F48+Отважненское!F48+Первосинюхинское!F48+Сладковское!F48+Упорненское!F48+Харьковское!F48+Чамлыкское!F48</f>
        <v>#REF!</v>
      </c>
    </row>
    <row r="49" spans="1:6" ht="15">
      <c r="A49" s="2" t="s">
        <v>100</v>
      </c>
      <c r="B49" s="10"/>
      <c r="C49" s="29" t="e">
        <f>C48/B48*100</f>
        <v>#REF!</v>
      </c>
      <c r="D49" s="29" t="e">
        <f>D48/C48*100</f>
        <v>#REF!</v>
      </c>
      <c r="E49" s="29" t="e">
        <f>E48/D48*100</f>
        <v>#REF!</v>
      </c>
      <c r="F49" s="29" t="e">
        <f>F48/E48*100</f>
        <v>#REF!</v>
      </c>
    </row>
    <row r="50" spans="1:6" ht="15">
      <c r="A50" s="30" t="s">
        <v>5</v>
      </c>
      <c r="B50" s="39">
        <f>Лабинское!B38+Ахметовское!B50+Владимирское!B50+Вознесенское!B50+Зассовское!B50+Каладжинское!B50+Лучевое!B50+Отважненское!B50+Первосинюхинское!B50+Сладковское!B50+Упорненское!B50+Харьковское!B50+Чамлыкское!B50</f>
        <v>7.08</v>
      </c>
      <c r="C50" s="39">
        <f>Лабинское!C38+Ахметовское!C50+Владимирское!C50+Вознесенское!C50+Зассовское!C50+Каладжинское!C50+Лучевое!C50+Отважненское!C50+Первосинюхинское!C50+Сладковское!C50+Упорненское!C50+Харьковское!C50+Чамлыкское!C50</f>
        <v>149.48</v>
      </c>
      <c r="D50" s="39">
        <f>Лабинское!D38+Ахметовское!D50+Владимирское!D50+Вознесенское!D50+Зассовское!D50+Каладжинское!D50+Лучевое!D50+Отважненское!D50+Первосинюхинское!D50+Сладковское!D50+Упорненское!D50+Харьковское!D50+Чамлыкское!D50</f>
        <v>152.75756</v>
      </c>
      <c r="E50" s="39">
        <f>Лабинское!E38+Ахметовское!E50+Владимирское!E50+Вознесенское!E50+Зассовское!E50+Каладжинское!E50+Лучевое!E50+Отважненское!E50+Первосинюхинское!E50+Сладковское!E50+Упорненское!E50+Харьковское!E50+Чамлыкское!E50</f>
        <v>156.25948388</v>
      </c>
      <c r="F50" s="39">
        <f>Лабинское!F38+Ахметовское!F50+Владимирское!F50+Вознесенское!F50+Зассовское!F50+Каладжинское!F50+Лучевое!F50+Отважненское!F50+Первосинюхинское!F50+Сладковское!F50+Упорненское!F50+Харьковское!F50+Чамлыкское!F50</f>
        <v>159.38467355759997</v>
      </c>
    </row>
    <row r="51" spans="1:6" ht="15">
      <c r="A51" s="2" t="s">
        <v>100</v>
      </c>
      <c r="B51" s="10"/>
      <c r="C51" s="29">
        <f>C50/B50*100</f>
        <v>2111.2994350282484</v>
      </c>
      <c r="D51" s="29">
        <f>D50/C50*100</f>
        <v>102.1926411560075</v>
      </c>
      <c r="E51" s="29">
        <f>E50/D50*100</f>
        <v>102.29247173102267</v>
      </c>
      <c r="F51" s="29">
        <f>F50/E50*100</f>
        <v>101.99999999999999</v>
      </c>
    </row>
    <row r="52" spans="1:7" ht="15">
      <c r="A52" s="30" t="s">
        <v>27</v>
      </c>
      <c r="B52" s="39">
        <f>Лабинское!B40+Ахметовское!B52+Владимирское!B52+Вознесенское!B52+Зассовское!B52+Каладжинское!B52+Лучевое!B52+Отважненское!B52+Первосинюхинское!B52+Сладковское!B52+Упорненское!B52+Харьковское!B52+Чамлыкское!B52</f>
        <v>15.530000000000001</v>
      </c>
      <c r="C52" s="39">
        <f>Лабинское!C40+Ахметовское!C52+Владимирское!C52+Вознесенское!C52+Зассовское!C52+Каладжинское!C52+Лучевое!C52+Отважненское!C52+Первосинюхинское!C52+Сладковское!C52+Упорненское!C52+Харьковское!C52+Чамлыкское!C52</f>
        <v>13.149999999999999</v>
      </c>
      <c r="D52" s="39">
        <f>Лабинское!D40+Ахметовское!D52+Владимирское!D52+Вознесенское!D52+Зассовское!D52+Каладжинское!D52+Лучевое!D52+Отважненское!D52+Первосинюхинское!D52+Сладковское!D52+Упорненское!D52+Харьковское!D52+Чамлыкское!D52</f>
        <v>13.70786</v>
      </c>
      <c r="E52" s="39">
        <f>Лабинское!E40+Ахметовское!E52+Владимирское!E52+Вознесенское!E52+Зассовское!E52+Каладжинское!E52+Лучевое!E52+Отважненское!E52+Первосинюхинское!E52+Сладковское!E52+Упорненское!E52+Харьковское!E52+Чамлыкское!E52</f>
        <v>14.51351588</v>
      </c>
      <c r="F52" s="47">
        <f>Лабинское!F40+Ахметовское!F52+Владимирское!F52+Вознесенское!F52+Зассовское!F52+Каладжинское!F52+Лучевое!F52+Отважненское!F52+Первосинюхинское!F52+Сладковское!F52+Упорненское!F52+Харьковское!F52+Чамлыкское!F52</f>
        <v>14.952167840519998</v>
      </c>
      <c r="G52" s="41"/>
    </row>
    <row r="53" spans="1:6" ht="15">
      <c r="A53" s="2" t="s">
        <v>100</v>
      </c>
      <c r="B53" s="10"/>
      <c r="C53" s="29">
        <f>C52/B52*100</f>
        <v>84.67482292337411</v>
      </c>
      <c r="D53" s="29">
        <f>D52/C52*100</f>
        <v>104.2422813688213</v>
      </c>
      <c r="E53" s="29">
        <f>E52/D52*100</f>
        <v>105.87732789800887</v>
      </c>
      <c r="F53" s="29">
        <f>F52/E52*100</f>
        <v>103.02236869513108</v>
      </c>
    </row>
    <row r="54" spans="1:6" ht="15">
      <c r="A54" s="30" t="s">
        <v>39</v>
      </c>
      <c r="B54" s="39" t="e">
        <f>B56+B58+B60</f>
        <v>#REF!</v>
      </c>
      <c r="C54" s="47" t="e">
        <f>C56+C58+C60</f>
        <v>#REF!</v>
      </c>
      <c r="D54" s="39" t="e">
        <f>D56+D58+D60</f>
        <v>#REF!</v>
      </c>
      <c r="E54" s="47" t="e">
        <f>E56+E58+E60</f>
        <v>#REF!</v>
      </c>
      <c r="F54" s="39" t="e">
        <f>F56+F58+F60</f>
        <v>#REF!</v>
      </c>
    </row>
    <row r="55" spans="1:6" ht="15">
      <c r="A55" s="2" t="s">
        <v>100</v>
      </c>
      <c r="B55" s="10"/>
      <c r="C55" s="29" t="e">
        <f>C54/B54*100</f>
        <v>#REF!</v>
      </c>
      <c r="D55" s="29" t="e">
        <f>D54/C54*100</f>
        <v>#REF!</v>
      </c>
      <c r="E55" s="29" t="e">
        <f>E54/D54*100</f>
        <v>#REF!</v>
      </c>
      <c r="F55" s="29" t="e">
        <f>F54/E54*100</f>
        <v>#REF!</v>
      </c>
    </row>
    <row r="56" spans="1:6" ht="15.75" customHeight="1">
      <c r="A56" s="33" t="s">
        <v>85</v>
      </c>
      <c r="B56" s="38" t="e">
        <f>Лабинское!#REF!+Ахметовское!B56+Владимирское!B56+Вознесенское!B56+Зассовское!B56+Каладжинское!B56+Лучевое!B56+Отважненское!B56+Первосинюхинское!B56+Сладковское!B56+Упорненское!B56+Харьковское!B56+Чамлыкское!B56</f>
        <v>#REF!</v>
      </c>
      <c r="C56" s="10" t="e">
        <f>Лабинское!#REF!+Ахметовское!C56+Владимирское!C56+Вознесенское!C56+Зассовское!C56+Каладжинское!C56+Лучевое!C56+Отважненское!C56+Первосинюхинское!C56+Сладковское!C56+Упорненское!C56+Харьковское!C56+Чамлыкское!C56</f>
        <v>#REF!</v>
      </c>
      <c r="D56" s="10" t="e">
        <f>Лабинское!#REF!+Ахметовское!D56+Владимирское!D56+Вознесенское!D56+Зассовское!D56+Каладжинское!D56+Лучевое!D56+Отважненское!D56+Первосинюхинское!D56+Сладковское!D56+Упорненское!D56+Харьковское!D56+Чамлыкское!D56</f>
        <v>#REF!</v>
      </c>
      <c r="E56" s="10" t="e">
        <f>Лабинское!#REF!+Ахметовское!E56+Владимирское!E56+Вознесенское!E56+Зассовское!E56+Каладжинское!E56+Лучевое!E56+Отважненское!E56+Первосинюхинское!E56+Сладковское!E56+Упорненское!E56+Харьковское!E56+Чамлыкское!E56</f>
        <v>#REF!</v>
      </c>
      <c r="F56" s="10" t="e">
        <f>Лабинское!#REF!+Ахметовское!F56+Владимирское!F56+Вознесенское!F56+Зассовское!F56+Каладжинское!F56+Лучевое!F56+Отважненское!F56+Первосинюхинское!F56+Сладковское!F56+Упорненское!F56+Харьковское!F56+Чамлыкское!F56</f>
        <v>#REF!</v>
      </c>
    </row>
    <row r="57" spans="1:6" ht="15.75" customHeight="1">
      <c r="A57" s="2" t="s">
        <v>100</v>
      </c>
      <c r="B57" s="10"/>
      <c r="C57" s="10" t="e">
        <f>C56/B56*100</f>
        <v>#REF!</v>
      </c>
      <c r="D57" s="10" t="e">
        <f>D56/C56*100</f>
        <v>#REF!</v>
      </c>
      <c r="E57" s="10" t="e">
        <f>E56/D56*100</f>
        <v>#REF!</v>
      </c>
      <c r="F57" s="10" t="e">
        <f>F56/E56*100</f>
        <v>#REF!</v>
      </c>
    </row>
    <row r="58" spans="1:6" ht="28.5" customHeight="1">
      <c r="A58" s="33" t="s">
        <v>86</v>
      </c>
      <c r="B58" s="29">
        <f>Лабинское!B42+Ахметовское!B58+Владимирское!B58+Вознесенское!B58+Зассовское!B58+Каладжинское!B58+Лучевое!B58+Отважненское!B58+Первосинюхинское!B58+Сладковское!B58+Упорненское!B58+Харьковское!B58+Чамлыкское!B58</f>
        <v>2.145</v>
      </c>
      <c r="C58" s="38">
        <f>Лабинское!C42+Ахметовское!C58+Владимирское!C58+Вознесенское!C58+Зассовское!C58+Каладжинское!C58+Лучевое!C58+Отважненское!C58+Первосинюхинское!C58+Сладковское!C58+Упорненское!C58+Харьковское!C58+Чамлыкское!C58</f>
        <v>1.9300000000000002</v>
      </c>
      <c r="D58" s="38">
        <f>Лабинское!D42+Ахметовское!D58+Владимирское!D58+Вознесенское!D58+Зассовское!D58+Каладжинское!D58+Лучевое!D58+Отважненское!D58+Первосинюхинское!D58+Сладковское!D58+Упорненское!D58+Харьковское!D58+Чамлыкское!D58</f>
        <v>2.0186859999999998</v>
      </c>
      <c r="E58" s="38">
        <f>Лабинское!E42+Ахметовское!E58+Владимирское!E58+Вознесенское!E58+Зассовское!E58+Каладжинское!E58+Лучевое!E58+Отважненское!E58+Первосинюхинское!E58+Сладковское!E58+Упорненское!E58+Харьковское!E58+Чамлыкское!E58</f>
        <v>2.1301114242000003</v>
      </c>
      <c r="F58" s="38">
        <f>Лабинское!F42+Ахметовское!F58+Владимирское!F58+Вознесенское!F58+Зассовское!F58+Каладжинское!F58+Лучевое!F58+Отважненское!F58+Первосинюхинское!F58+Сладковское!F58+Упорненское!F58+Харьковское!F58+Чамлыкское!F58</f>
        <v>2.2369530699251996</v>
      </c>
    </row>
    <row r="59" spans="1:6" ht="16.5" customHeight="1">
      <c r="A59" s="2" t="s">
        <v>100</v>
      </c>
      <c r="B59" s="10"/>
      <c r="C59" s="29">
        <f>C58/B58*100</f>
        <v>89.97668997668998</v>
      </c>
      <c r="D59" s="29">
        <f>D58/C58*100</f>
        <v>104.59512953367873</v>
      </c>
      <c r="E59" s="29">
        <f>E58/D58*100</f>
        <v>105.51970064685645</v>
      </c>
      <c r="F59" s="29">
        <f>F58/E58*100</f>
        <v>105.01577732091295</v>
      </c>
    </row>
    <row r="60" spans="1:6" ht="15" customHeight="1">
      <c r="A60" s="33" t="s">
        <v>89</v>
      </c>
      <c r="B60" s="29">
        <f>Лабинское!B44+Ахметовское!B60+Владимирское!B60+Вознесенское!B60+Зассовское!B60+Каладжинское!B60+Лучевое!B60+Отважненское!B60+Первосинюхинское!B60+Сладковское!B60+Упорненское!B60+Харьковское!B60+Чамлыкское!B60</f>
        <v>14.440000000000001</v>
      </c>
      <c r="C60" s="29">
        <f>Лабинское!C44+Ахметовское!C60+Владимирское!C60+Вознесенское!C60+Зассовское!C60+Каладжинское!C60+Лучевое!C60+Отважненское!C60+Первосинюхинское!C60+Сладковское!C60+Упорненское!C60+Харьковское!C60+Чамлыкское!C60</f>
        <v>14.660000000000002</v>
      </c>
      <c r="D60" s="29">
        <f>Лабинское!D44+Ахметовское!D60+Владимирское!D60+Вознесенское!D60+Зассовское!D60+Каладжинское!D60+Лучевое!D60+Отважненское!D60+Первосинюхинское!D60+Сладковское!D60+Упорненское!D60+Харьковское!D60+Чамлыкское!D60</f>
        <v>14.9506</v>
      </c>
      <c r="E60" s="29">
        <f>Лабинское!E44+Ахметовское!E60+Владимирское!E60+Вознесенское!E60+Зассовское!E60+Каладжинское!E60+Лучевое!E60+Отважненское!E60+Первосинюхинское!E60+Сладковское!E60+Упорненское!E60+Харьковское!E60+Чамлыкское!E60</f>
        <v>15.251056</v>
      </c>
      <c r="F60" s="29">
        <f>Лабинское!F44+Ахметовское!F60+Владимирское!F60+Вознесенское!F60+Зассовское!F60+Каладжинское!F60+Лучевое!F60+Отважненское!F60+Первосинюхинское!F60+Сладковское!F60+Упорненское!F60+Харьковское!F60+Чамлыкское!F60</f>
        <v>15.643943456000002</v>
      </c>
    </row>
    <row r="61" spans="1:6" ht="15" customHeight="1">
      <c r="A61" s="2" t="s">
        <v>100</v>
      </c>
      <c r="B61" s="10"/>
      <c r="C61" s="29">
        <f>C60/B60*100</f>
        <v>101.52354570637118</v>
      </c>
      <c r="D61" s="29">
        <f>D60/C60*100</f>
        <v>101.98226466575716</v>
      </c>
      <c r="E61" s="29">
        <f>E60/D60*100</f>
        <v>102.00965847524515</v>
      </c>
      <c r="F61" s="29">
        <f>F60/E60*100</f>
        <v>102.57613280024675</v>
      </c>
    </row>
    <row r="62" spans="1:6" ht="15">
      <c r="A62" s="30" t="s">
        <v>40</v>
      </c>
      <c r="B62" s="39" t="e">
        <f>B64+B66+B68</f>
        <v>#REF!</v>
      </c>
      <c r="C62" s="39" t="e">
        <f>C64+C66+C68</f>
        <v>#REF!</v>
      </c>
      <c r="D62" s="39">
        <f>D64+D66+D68</f>
        <v>11.948625</v>
      </c>
      <c r="E62" s="39">
        <f>E64+E66+E68</f>
        <v>12.391814</v>
      </c>
      <c r="F62" s="47">
        <f>F64+F66+F68</f>
        <v>12.942503899999998</v>
      </c>
    </row>
    <row r="63" spans="1:6" ht="15">
      <c r="A63" s="2" t="s">
        <v>100</v>
      </c>
      <c r="B63" s="10"/>
      <c r="C63" s="29" t="e">
        <f>C62/B62*100</f>
        <v>#REF!</v>
      </c>
      <c r="D63" s="29" t="e">
        <f>D62/C62*100</f>
        <v>#REF!</v>
      </c>
      <c r="E63" s="29">
        <f>E62/D62*100</f>
        <v>103.70912134241388</v>
      </c>
      <c r="F63" s="29">
        <f>F62/E62*100</f>
        <v>104.4439813250909</v>
      </c>
    </row>
    <row r="64" spans="1:6" ht="15.75" customHeight="1">
      <c r="A64" s="33" t="s">
        <v>85</v>
      </c>
      <c r="B64" s="29" t="e">
        <f>Лабинское!#REF!+Ахметовское!B64+Владимирское!B64+Вознесенское!B64+Зассовское!B64+Каладжинское!B64+Лучевое!B64+Отважненское!B64+Первосинюхинское!B64+Сладковское!B64+Упорненское!B64+Харьковское!B64+Чамлыкское!B64</f>
        <v>#REF!</v>
      </c>
      <c r="C64" s="29" t="e">
        <f>Лабинское!#REF!+Ахметовское!C64+Владимирское!C64+Вознесенское!C64+Зассовское!C64+Каладжинское!C64+Лучевое!C64+Отважненское!C64+Первосинюхинское!C64+Сладковское!C64+Упорненское!C64+Харьковское!C64+Чамлыкское!C64</f>
        <v>#REF!</v>
      </c>
      <c r="D64" s="10">
        <v>0.5</v>
      </c>
      <c r="E64" s="10">
        <v>0.53</v>
      </c>
      <c r="F64" s="10">
        <v>0.56</v>
      </c>
    </row>
    <row r="65" spans="1:6" ht="15.75" customHeight="1">
      <c r="A65" s="2" t="s">
        <v>100</v>
      </c>
      <c r="B65" s="10"/>
      <c r="C65" s="29" t="e">
        <f>C64/B64*100</f>
        <v>#REF!</v>
      </c>
      <c r="D65" s="29" t="e">
        <f>D64/C64*100</f>
        <v>#REF!</v>
      </c>
      <c r="E65" s="29">
        <f>E64/D64*100</f>
        <v>106</v>
      </c>
      <c r="F65" s="29">
        <f>F64/E64*100</f>
        <v>105.66037735849056</v>
      </c>
    </row>
    <row r="66" spans="1:6" ht="29.25" customHeight="1">
      <c r="A66" s="33" t="s">
        <v>86</v>
      </c>
      <c r="B66" s="10">
        <f>Лабинское!B46+Ахметовское!B66+Владимирское!B66+Вознесенское!B66+Зассовское!B66+Каладжинское!B66+Лучевое!B66+Отважненское!B66+Первосинюхинское!B66+Сладковское!B66+Упорненское!B66+Харьковское!B66+Чамлыкское!B66</f>
        <v>1.9300000000000002</v>
      </c>
      <c r="C66" s="29">
        <f>Лабинское!C46+Ахметовское!C66+Владимирское!C66+Вознесенское!C66+Зассовское!C66+Каладжинское!C66+Лучевое!C66+Отважненское!C66+Первосинюхинское!C66+Сладковское!C66+Упорненское!C66+Харьковское!C66+Чамлыкское!C66</f>
        <v>1.335</v>
      </c>
      <c r="D66" s="29">
        <f>Лабинское!D46+Ахметовское!D66+Владимирское!D66+Вознесенское!D66+Зассовское!D66+Каладжинское!D66+Лучевое!D66+Отважненское!D66+Первосинюхинское!D66+Сладковское!D66+Упорненское!D66+Харьковское!D66+Чамлыкское!D66</f>
        <v>1.485625</v>
      </c>
      <c r="E66" s="29">
        <f>Лабинское!E46+Ахметовское!E66+Владимирское!E66+Вознесенское!E66+Зассовское!E66+Каладжинское!E66+Лучевое!E66+Отважненское!E66+Первосинюхинское!E66+Сладковское!E66+Упорненское!E66+Харьковское!E66+Чамлыкское!E66</f>
        <v>1.57154</v>
      </c>
      <c r="F66" s="29">
        <f>Лабинское!F46+Ахметовское!F66+Владимирское!F66+Вознесенское!F66+Зассовское!F66+Каладжинское!F66+Лучевое!F66+Отважненское!F66+Первосинюхинское!F66+Сладковское!F66+Упорненское!F66+Харьковское!F66+Чамлыкское!F66</f>
        <v>1.65691562</v>
      </c>
    </row>
    <row r="67" spans="1:6" ht="19.5" customHeight="1">
      <c r="A67" s="2" t="s">
        <v>100</v>
      </c>
      <c r="B67" s="10"/>
      <c r="C67" s="29">
        <f>C66/B66*100</f>
        <v>69.17098445595855</v>
      </c>
      <c r="D67" s="29">
        <f>D66/C66*100</f>
        <v>111.28277153558052</v>
      </c>
      <c r="E67" s="29">
        <f>E66/D66*100</f>
        <v>105.78308792595708</v>
      </c>
      <c r="F67" s="29">
        <f>F66/E66*100</f>
        <v>105.43260877865023</v>
      </c>
    </row>
    <row r="68" spans="1:6" ht="15.75" customHeight="1">
      <c r="A68" s="33" t="s">
        <v>89</v>
      </c>
      <c r="B68" s="10">
        <f>Лабинское!B48+Ахметовское!B68+Владимирское!B68+Вознесенское!B68+Зассовское!B68+Каладжинское!B68+Лучевое!B68+Отважненское!B68+Первосинюхинское!B68+Сладковское!B68+Упорненское!B68+Харьковское!B68+Чамлыкское!B68</f>
        <v>9.46</v>
      </c>
      <c r="C68" s="29">
        <f>Лабинское!C48+Ахметовское!C68+Владимирское!C68+Вознесенское!C68+Зассовское!C68+Каладжинское!C68+Лучевое!C68+Отважненское!C68+Первосинюхинское!C68+Сладковское!C68+Упорненское!C68+Харьковское!C68+Чамлыкское!C68</f>
        <v>9.776000000000002</v>
      </c>
      <c r="D68" s="29">
        <f>Лабинское!D48+Ахметовское!D68+Владимирское!D68+Вознесенское!D68+Зассовское!D68+Каладжинское!D68+Лучевое!D68+Отважненское!D68+Первосинюхинское!D68+Сладковское!D68+Упорненское!D68+Харьковское!D68+Чамлыкское!D68</f>
        <v>9.963</v>
      </c>
      <c r="E68" s="29">
        <f>Лабинское!E48+Ахметовское!E68+Владимирское!E68+Вознесенское!E68+Зассовское!E68+Каладжинское!E68+Лучевое!E68+Отважненское!E68+Первосинюхинское!E68+Сладковское!E68+Упорненское!E68+Харьковское!E68+Чамлыкское!E68</f>
        <v>10.290274</v>
      </c>
      <c r="F68" s="29">
        <f>Лабинское!F48+Ахметовское!F68+Владимирское!F68+Вознесенское!F68+Зассовское!F68+Каладжинское!F68+Лучевое!F68+Отважненское!F68+Первосинюхинское!F68+Сладковское!F68+Упорненское!F68+Харьковское!F68+Чамлыкское!F68</f>
        <v>10.725588279999998</v>
      </c>
    </row>
    <row r="69" spans="1:6" ht="15.75" customHeight="1">
      <c r="A69" s="2" t="s">
        <v>100</v>
      </c>
      <c r="B69" s="10"/>
      <c r="C69" s="29">
        <f>C68/B68*100</f>
        <v>103.34038054968289</v>
      </c>
      <c r="D69" s="29">
        <f>D68/C68*100</f>
        <v>101.91284779050733</v>
      </c>
      <c r="E69" s="29">
        <f>E68/D68*100</f>
        <v>103.28489410820035</v>
      </c>
      <c r="F69" s="29">
        <f>F68/E68*100</f>
        <v>104.23034683041482</v>
      </c>
    </row>
    <row r="70" spans="1:6" ht="15.75" customHeight="1">
      <c r="A70" s="31" t="s">
        <v>68</v>
      </c>
      <c r="B70" s="39">
        <f>B72+B74+B76</f>
        <v>7.777999999999999</v>
      </c>
      <c r="C70" s="47">
        <f>C72+C74+C76</f>
        <v>7.929</v>
      </c>
      <c r="D70" s="47">
        <f>D72+D74+D76</f>
        <v>7.558346999999999</v>
      </c>
      <c r="E70" s="47">
        <f>E72+E74+E76</f>
        <v>7.823577491</v>
      </c>
      <c r="F70" s="47">
        <f>F72+F74+F76</f>
        <v>8.913123673994999</v>
      </c>
    </row>
    <row r="71" spans="1:6" ht="15.75" customHeight="1">
      <c r="A71" s="2" t="s">
        <v>100</v>
      </c>
      <c r="B71" s="10"/>
      <c r="C71" s="29">
        <f>C70/B70*100</f>
        <v>101.94137310362564</v>
      </c>
      <c r="D71" s="29">
        <f>D70/C70*100</f>
        <v>95.32534998108208</v>
      </c>
      <c r="E71" s="29">
        <f>E70/D70*100</f>
        <v>103.50910709709413</v>
      </c>
      <c r="F71" s="29">
        <f>F70/E70*100</f>
        <v>113.92644457408876</v>
      </c>
    </row>
    <row r="72" spans="1:6" ht="15" customHeight="1">
      <c r="A72" s="33" t="s">
        <v>85</v>
      </c>
      <c r="B72" s="29">
        <f>Лабинское!B50+Ахметовское!B72+Владимирское!B72+Вознесенское!B72+Зассовское!B72+Каладжинское!B72+Лучевое!B72+Отважненское!B72+Первосинюхинское!B72+Сладковское!B72+Упорненское!B72+Харьковское!B72+Чамлыкское!B72</f>
        <v>1.62</v>
      </c>
      <c r="C72" s="38">
        <f>Лабинское!C50+Ахметовское!C72+Владимирское!C72+Вознесенское!C72+Зассовское!C72+Каладжинское!C72+Лучевое!C72+Отважненское!C72+Первосинюхинское!C72+Сладковское!C72+Упорненское!C72+Харьковское!C72+Чамлыкское!C72</f>
        <v>2.25</v>
      </c>
      <c r="D72" s="38">
        <f>Лабинское!D50+Ахметовское!D72+Владимирское!D72+Вознесенское!D72+Зассовское!D72+Каладжинское!D72+Лучевое!D72+Отважненское!D72+Первосинюхинское!D72+Сладковское!D72+Упорненское!D72+Харьковское!D72+Чамлыкское!D72</f>
        <v>2.4383</v>
      </c>
      <c r="E72" s="38">
        <f>Лабинское!E50+Ахметовское!E72+Владимирское!E72+Вознесенское!E72+Зассовское!E72+Каладжинское!E72+Лучевое!E72+Отважненское!E72+Первосинюхинское!E72+Сладковское!E72+Упорненское!E72+Харьковское!E72+Чамлыкское!E72</f>
        <v>2.62</v>
      </c>
      <c r="F72" s="38">
        <f>Лабинское!F50+Ахметовское!F72+Владимирское!F72+Вознесенское!F72+Зассовское!F72+Каладжинское!F72+Лучевое!F72+Отважненское!F72+Первосинюхинское!F72+Сладковское!F72+Упорненское!F72+Харьковское!F72+Чамлыкское!F72</f>
        <v>2.8235399999999995</v>
      </c>
    </row>
    <row r="73" spans="1:8" ht="15" customHeight="1">
      <c r="A73" s="2" t="s">
        <v>100</v>
      </c>
      <c r="B73" s="10"/>
      <c r="C73" s="29">
        <f>C72/B72*100</f>
        <v>138.88888888888889</v>
      </c>
      <c r="D73" s="29">
        <f>D72/C72*100</f>
        <v>108.36888888888889</v>
      </c>
      <c r="E73" s="29">
        <f>E72/D72*100</f>
        <v>107.45191321822583</v>
      </c>
      <c r="F73" s="29">
        <f>F72/E72*100</f>
        <v>107.7687022900763</v>
      </c>
      <c r="H73" s="40"/>
    </row>
    <row r="74" spans="1:6" ht="30">
      <c r="A74" s="33" t="s">
        <v>86</v>
      </c>
      <c r="B74" s="10">
        <f>Лабинское!B52+Ахметовское!B74+Владимирское!B74+Вознесенское!B74+Зассовское!B74+Каладжинское!B74+Лучевое!B74+Отважненское!B74+Первосинюхинское!B74+Сладковское!B74+Упорненское!B74+Харьковское!B74+Чамлыкское!B74</f>
        <v>1</v>
      </c>
      <c r="C74" s="10">
        <f>Лабинское!C52+Ахметовское!C74+Владимирское!C74+Вознесенское!C74+Зассовское!C74+Каладжинское!C74+Лучевое!C74+Отважненское!C74+Первосинюхинское!C74+Сладковское!C74+Упорненское!C74+Харьковское!C74+Чамлыкское!C74</f>
        <v>0.7</v>
      </c>
      <c r="D74" s="10">
        <v>0</v>
      </c>
      <c r="E74" s="10">
        <v>0</v>
      </c>
      <c r="F74" s="29">
        <f>Лабинское!F52+Ахметовское!F74+Владимирское!F74+Вознесенское!F74+Зассовское!F74+Каладжинское!F74+Лучевое!F74+Отважненское!F74+Первосинюхинское!F74+Сладковское!F74+Упорненское!F74+Харьковское!F74+Чамлыкское!F74</f>
        <v>0.8</v>
      </c>
    </row>
    <row r="75" spans="1:6" ht="15">
      <c r="A75" s="2" t="s">
        <v>100</v>
      </c>
      <c r="B75" s="10"/>
      <c r="C75" s="10">
        <f>C74/B74*100</f>
        <v>70</v>
      </c>
      <c r="D75" s="10">
        <f>D74/C74*100</f>
        <v>0</v>
      </c>
      <c r="E75" s="10" t="e">
        <f>E74/D74*100</f>
        <v>#DIV/0!</v>
      </c>
      <c r="F75" s="29" t="e">
        <f>F74/E74*100</f>
        <v>#DIV/0!</v>
      </c>
    </row>
    <row r="76" spans="1:7" ht="15.75" customHeight="1">
      <c r="A76" s="33" t="s">
        <v>89</v>
      </c>
      <c r="B76" s="38">
        <f>Лабинское!B54+Ахметовское!B76+Владимирское!B76+Вознесенское!B76+Зассовское!B76+Каладжинское!B76+Лучевое!B76+Отважненское!B76+Первосинюхинское!B76+Сладковское!B76+Упорненское!B76+Харьковское!B76+Чамлыкское!B76</f>
        <v>5.157999999999999</v>
      </c>
      <c r="C76" s="38">
        <f>Лабинское!C54+Ахметовское!C76+Владимирское!C76+Вознесенское!C76+Зассовское!C76+Каладжинское!C76+Лучевое!C76+Отважненское!C76+Первосинюхинское!C76+Сладковское!C76+Упорненское!C76+Харьковское!C76+Чамлыкское!C76</f>
        <v>4.979</v>
      </c>
      <c r="D76" s="38">
        <f>Лабинское!D54+Ахметовское!D76+Владимирское!D76+Вознесенское!D76+Зассовское!D76+Каладжинское!D76+Лучевое!D76+Отважненское!D76+Первосинюхинское!D76+Сладковское!D76+Упорненское!D76+Харьковское!D76+Чамлыкское!D76</f>
        <v>5.120046999999999</v>
      </c>
      <c r="E76" s="38">
        <f>Лабинское!E54+Ахметовское!E76+Владимирское!E76+Вознесенское!E76+Зассовское!E76+Каладжинское!E76+Лучевое!E76+Отважненское!E76+Первосинюхинское!E76+Сладковское!E76+Упорненское!E76+Харьковское!E76+Чамлыкское!E76</f>
        <v>5.203577491</v>
      </c>
      <c r="F76" s="38">
        <f>Лабинское!F54+Ахметовское!F76+Владимирское!F76+Вознесенское!F76+Зассовское!F76+Каладжинское!F76+Лучевое!F76+Отважненское!F76+Первосинюхинское!F76+Сладковское!F76+Упорненское!F76+Харьковское!F76+Чамлыкское!F76</f>
        <v>5.289583673995</v>
      </c>
      <c r="G76" s="50"/>
    </row>
    <row r="77" spans="1:6" ht="15.75" customHeight="1">
      <c r="A77" s="2" t="s">
        <v>100</v>
      </c>
      <c r="B77" s="10"/>
      <c r="C77" s="43">
        <f>C76/B76*100</f>
        <v>96.52966265994574</v>
      </c>
      <c r="D77" s="29">
        <f>D76/C76*100</f>
        <v>102.83283791926088</v>
      </c>
      <c r="E77" s="29">
        <f>E76/D76*100</f>
        <v>101.63143992623506</v>
      </c>
      <c r="F77" s="29">
        <f>F76/E76*100</f>
        <v>101.65282794661469</v>
      </c>
    </row>
    <row r="78" spans="1:6" ht="16.5" customHeight="1">
      <c r="A78" s="30" t="s">
        <v>41</v>
      </c>
      <c r="B78" s="39" t="e">
        <f>B80+B82+B84</f>
        <v>#REF!</v>
      </c>
      <c r="C78" s="39" t="e">
        <f>C80+C82+C84</f>
        <v>#REF!</v>
      </c>
      <c r="D78" s="39" t="e">
        <f>D80+D82+D84</f>
        <v>#REF!</v>
      </c>
      <c r="E78" s="39" t="e">
        <f>E80+E82+E84</f>
        <v>#REF!</v>
      </c>
      <c r="F78" s="39" t="e">
        <f>F80+F82+F84</f>
        <v>#REF!</v>
      </c>
    </row>
    <row r="79" spans="1:6" ht="16.5" customHeight="1">
      <c r="A79" s="2" t="s">
        <v>100</v>
      </c>
      <c r="B79" s="29"/>
      <c r="C79" s="29" t="e">
        <f>C78/B78*100</f>
        <v>#REF!</v>
      </c>
      <c r="D79" s="29" t="e">
        <f>D78/C78*100</f>
        <v>#REF!</v>
      </c>
      <c r="E79" s="29" t="e">
        <f>E78/D78*100</f>
        <v>#REF!</v>
      </c>
      <c r="F79" s="29" t="e">
        <f>F78/E78*100</f>
        <v>#REF!</v>
      </c>
    </row>
    <row r="80" spans="1:6" ht="14.25" customHeight="1">
      <c r="A80" s="33" t="s">
        <v>85</v>
      </c>
      <c r="B80" s="29" t="e">
        <f>Лабинское!#REF!+Ахметовское!B80+Владимирское!B80+Вознесенское!B80+Зассовское!B80+Каладжинское!B80+Лучевое!B80+Отважненское!B80+Первосинюхинское!B80+Сладковское!B80+Упорненское!B80+Харьковское!B80+Чамлыкское!B80</f>
        <v>#REF!</v>
      </c>
      <c r="C80" s="29" t="e">
        <f>Лабинское!#REF!+Ахметовское!C80+Владимирское!C80+Вознесенское!C80+Зассовское!C80+Каладжинское!C80+Лучевое!C80+Отважненское!C80+Первосинюхинское!C80+Сладковское!C80+Упорненское!C80+Харьковское!C80+Чамлыкское!C80</f>
        <v>#REF!</v>
      </c>
      <c r="D80" s="29" t="e">
        <f>Лабинское!#REF!+Ахметовское!D80+Владимирское!D80+Вознесенское!D80+Зассовское!D80+Каладжинское!D80+Лучевое!D80+Отважненское!D80+Первосинюхинское!D80+Сладковское!D80+Упорненское!D80+Харьковское!D80+Чамлыкское!D80</f>
        <v>#REF!</v>
      </c>
      <c r="E80" s="29" t="e">
        <f>Лабинское!#REF!+Ахметовское!E80+Владимирское!E80+Вознесенское!E80+Зассовское!E80+Каладжинское!E80+Лучевое!E80+Отважненское!E80+Первосинюхинское!E80+Сладковское!E80+Упорненское!E80+Харьковское!E80+Чамлыкское!E80</f>
        <v>#REF!</v>
      </c>
      <c r="F80" s="29" t="e">
        <f>Лабинское!#REF!+Ахметовское!F80+Владимирское!F80+Вознесенское!F80+Зассовское!F80+Каладжинское!F80+Лучевое!F80+Отважненское!F80+Первосинюхинское!F80+Сладковское!F80+Упорненское!F80+Харьковское!F80+Чамлыкское!F80</f>
        <v>#REF!</v>
      </c>
    </row>
    <row r="81" spans="1:6" ht="14.25" customHeight="1">
      <c r="A81" s="2" t="s">
        <v>100</v>
      </c>
      <c r="B81" s="29"/>
      <c r="C81" s="29" t="e">
        <f>C80/B80*100</f>
        <v>#REF!</v>
      </c>
      <c r="D81" s="29" t="e">
        <f>D80/C80*100</f>
        <v>#REF!</v>
      </c>
      <c r="E81" s="29" t="e">
        <f>E80/D80*100</f>
        <v>#REF!</v>
      </c>
      <c r="F81" s="29" t="e">
        <f>F80/E80*100</f>
        <v>#REF!</v>
      </c>
    </row>
    <row r="82" spans="1:6" ht="30.75" customHeight="1">
      <c r="A82" s="33" t="s">
        <v>86</v>
      </c>
      <c r="B82" s="29">
        <f>Лабинское!B56+Ахметовское!B82+Владимирское!B82+Вознесенское!B82+Зассовское!B82+Каладжинское!B82+Лучевое!B82+Отважненское!B82+Первосинюхинское!B82+Сладковское!B82+Упорненское!B82+Харьковское!B82+Чамлыкское!B82</f>
        <v>2.8189999999999995</v>
      </c>
      <c r="C82" s="29">
        <f>Лабинское!C56+Ахметовское!C82+Владимирское!C82+Вознесенское!C82+Зассовское!C82+Каладжинское!C82+Лучевое!C82+Отважненское!C82+Первосинюхинское!C82+Сладковское!C82+Упорненское!C82+Харьковское!C82+Чамлыкское!C82</f>
        <v>2.7329999999999997</v>
      </c>
      <c r="D82" s="29">
        <f>Лабинское!D56+Ахметовское!D82+Владимирское!D82+Вознесенское!D82+Зассовское!D82+Каладжинское!D82+Лучевое!D82+Отважненское!D82+Первосинюхинское!D82+Сладковское!D82+Упорненское!D82+Харьковское!D82+Чамлыкское!D82</f>
        <v>2.82529</v>
      </c>
      <c r="E82" s="29">
        <f>Лабинское!E56+Ахметовское!E82+Владимирское!E82+Вознесенское!E82+Зассовское!E82+Каладжинское!E82+Лучевое!E82+Отважненское!E82+Первосинюхинское!E82+Сладковское!E82+Упорненское!E82+Харьковское!E82+Чамлыкское!E82</f>
        <v>2.9003890237</v>
      </c>
      <c r="F82" s="29">
        <f>Лабинское!F56+Ахметовское!F82+Владимирское!F82+Вознесенское!F82+Зассовское!F82+Каладжинское!F82+Лучевое!F82+Отважненское!F82+Первосинюхинское!F82+Сладковское!F82+Упорненское!F82+Харьковское!F82+Чамлыкское!F82</f>
        <v>2.9692710749182507</v>
      </c>
    </row>
    <row r="83" spans="1:6" ht="17.25" customHeight="1">
      <c r="A83" s="2" t="s">
        <v>100</v>
      </c>
      <c r="B83" s="29"/>
      <c r="C83" s="29">
        <f>C82/B82*100</f>
        <v>96.94927279177014</v>
      </c>
      <c r="D83" s="29">
        <f>D82/C82*100</f>
        <v>103.37687522868644</v>
      </c>
      <c r="E83" s="29">
        <f>E82/D82*100</f>
        <v>102.65809965348689</v>
      </c>
      <c r="F83" s="29">
        <f>F82/E82*100</f>
        <v>102.37492455858141</v>
      </c>
    </row>
    <row r="84" spans="1:6" ht="15">
      <c r="A84" s="33" t="s">
        <v>89</v>
      </c>
      <c r="B84" s="29">
        <f>Лабинское!B58+Ахметовское!B84+Владимирское!B84+Вознесенское!B84+Зассовское!B84+Каладжинское!B84+Лучевое!B84+Отважненское!B84+Первосинюхинское!B84+Сладковское!B84+Упорненское!B84+Харьковское!B84+Чамлыкское!B84</f>
        <v>100367.167</v>
      </c>
      <c r="C84" s="29">
        <f>Лабинское!C58+Ахметовское!C84+Владимирское!C84+Вознесенское!C84+Зассовское!C84+Каладжинское!C84+Лучевое!C84+Отважненское!C84+Первосинюхинское!C84+Сладковское!C84+Упорненское!C84+Харьковское!C84+Чамлыкское!C84</f>
        <v>100496.33999999998</v>
      </c>
      <c r="D84" s="29">
        <f>Лабинское!D58+Ахметовское!D84+Владимирское!D84+Вознесенское!D84+Зассовское!D84+Каладжинское!D84+Лучевое!D84+Отважненское!D84+Первосинюхинское!D84+Сладковское!D84+Упорненское!D84+Харьковское!D84+Чамлыкское!D84</f>
        <v>92526.42876000002</v>
      </c>
      <c r="E84" s="29">
        <f>Лабинское!E58+Ахметовское!E84+Владимирское!E84+Вознесенское!E84+Зассовское!E84+Каладжинское!E84+Лучевое!E84+Отважненское!E84+Первосинюхинское!E84+Сладковское!E84+Упорненское!E84+Харьковское!E84+Чамлыкское!E84</f>
        <v>96572.51876264001</v>
      </c>
      <c r="F84" s="29">
        <f>Лабинское!F58+Ахметовское!F84+Владимирское!F84+Вознесенское!F84+Зассовское!F84+Каладжинское!F84+Лучевое!F84+Отважненское!F84+Первосинюхинское!F84+Сладковское!F84+Упорненское!F84+Харьковское!F84+Чамлыкское!F84</f>
        <v>94006.61002531696</v>
      </c>
    </row>
    <row r="85" spans="1:6" ht="15">
      <c r="A85" s="2" t="s">
        <v>100</v>
      </c>
      <c r="B85" s="29"/>
      <c r="C85" s="29">
        <f>C84/B84*100</f>
        <v>100.12870045440256</v>
      </c>
      <c r="D85" s="29">
        <f>D84/C84*100</f>
        <v>92.06945124568719</v>
      </c>
      <c r="E85" s="29">
        <f>E84/D84*100</f>
        <v>104.37290194473512</v>
      </c>
      <c r="F85" s="29">
        <f>F84/E84*100</f>
        <v>97.34302390555884</v>
      </c>
    </row>
    <row r="86" spans="1:6" ht="15">
      <c r="A86" s="30" t="s">
        <v>42</v>
      </c>
      <c r="B86" s="47" t="e">
        <f>B88+B90+B92</f>
        <v>#REF!</v>
      </c>
      <c r="C86" s="39" t="e">
        <f>C88+C90+C92</f>
        <v>#REF!</v>
      </c>
      <c r="D86" s="39" t="e">
        <f>D88+D90+D92</f>
        <v>#REF!</v>
      </c>
      <c r="E86" s="39" t="e">
        <f>E88+E90+E92</f>
        <v>#REF!</v>
      </c>
      <c r="F86" s="39" t="e">
        <f>F88+F90+F92</f>
        <v>#REF!</v>
      </c>
    </row>
    <row r="87" spans="1:6" ht="15">
      <c r="A87" s="2" t="s">
        <v>100</v>
      </c>
      <c r="B87" s="29"/>
      <c r="C87" s="29" t="e">
        <f>C86/B86*100</f>
        <v>#REF!</v>
      </c>
      <c r="D87" s="29" t="e">
        <f>D86/C86*100</f>
        <v>#REF!</v>
      </c>
      <c r="E87" s="29" t="e">
        <f>E86/D86*100</f>
        <v>#REF!</v>
      </c>
      <c r="F87" s="29" t="e">
        <f>F86/E86*100</f>
        <v>#REF!</v>
      </c>
    </row>
    <row r="88" spans="1:6" ht="15" customHeight="1">
      <c r="A88" s="33" t="s">
        <v>85</v>
      </c>
      <c r="B88" s="29" t="e">
        <f>Лабинское!#REF!+Ахметовское!B88+Владимирское!B88+Вознесенское!B88+Зассовское!B88+Каладжинское!B88+Лучевое!B88+Отважненское!B88+Первосинюхинское!B88+Сладковское!B88+Упорненское!B88+Харьковское!B88+Чамлыкское!B88</f>
        <v>#REF!</v>
      </c>
      <c r="C88" s="29" t="e">
        <f>Лабинское!#REF!+Ахметовское!C88+Владимирское!C88+Вознесенское!C88+Зассовское!C88+Каладжинское!C88+Лучевое!C88+Отважненское!C88+Первосинюхинское!C88+Сладковское!C88+Упорненское!C88+Харьковское!C88+Чамлыкское!C88</f>
        <v>#REF!</v>
      </c>
      <c r="D88" s="29" t="e">
        <f>Лабинское!#REF!+Ахметовское!D88+Владимирское!D88+Вознесенское!D88+Зассовское!D88+Каладжинское!D88+Лучевое!D88+Отважненское!D88+Первосинюхинское!D88+Сладковское!D88+Упорненское!D88+Харьковское!D88+Чамлыкское!D88</f>
        <v>#REF!</v>
      </c>
      <c r="E88" s="29" t="e">
        <f>Лабинское!#REF!+Ахметовское!E88+Владимирское!E88+Вознесенское!E88+Зассовское!E88+Каладжинское!E88+Лучевое!E88+Отважненское!E88+Первосинюхинское!E88+Сладковское!E88+Упорненское!E88+Харьковское!E88+Чамлыкское!E88</f>
        <v>#REF!</v>
      </c>
      <c r="F88" s="29" t="e">
        <f>Лабинское!#REF!+Ахметовское!F88+Владимирское!F88+Вознесенское!F88+Зассовское!F88+Каладжинское!F88+Лучевое!F88+Отважненское!F88+Первосинюхинское!F88+Сладковское!F88+Упорненское!F88+Харьковское!F88+Чамлыкское!F88</f>
        <v>#REF!</v>
      </c>
    </row>
    <row r="89" spans="1:6" ht="15" customHeight="1">
      <c r="A89" s="2" t="s">
        <v>100</v>
      </c>
      <c r="B89" s="29"/>
      <c r="C89" s="29" t="e">
        <f>C88/B88*100</f>
        <v>#REF!</v>
      </c>
      <c r="D89" s="29" t="e">
        <f>D88/C88*100</f>
        <v>#REF!</v>
      </c>
      <c r="E89" s="29" t="e">
        <f>E88/D88*100</f>
        <v>#REF!</v>
      </c>
      <c r="F89" s="29" t="e">
        <f>F88/E88*100</f>
        <v>#REF!</v>
      </c>
    </row>
    <row r="90" spans="1:6" ht="30" customHeight="1">
      <c r="A90" s="33" t="s">
        <v>86</v>
      </c>
      <c r="B90" s="38" t="e">
        <f>Лабинское!#REF!+Ахметовское!B90+Владимирское!B90+Вознесенское!B90+Зассовское!B90+Каладжинское!B90+Лучевое!B90+Отважненское!B90+Первосинюхинское!B90+Сладковское!B90+Упорненское!B90+Харьковское!B90+Чамлыкское!B90</f>
        <v>#REF!</v>
      </c>
      <c r="C90" s="29" t="e">
        <f>Лабинское!#REF!+Ахметовское!C90+Владимирское!C90+Вознесенское!C90+Зассовское!C90+Каладжинское!C90+Лучевое!C90+Отважненское!C90+Первосинюхинское!C90+Сладковское!C90+Упорненское!C90+Харьковское!C90+Чамлыкское!C90</f>
        <v>#REF!</v>
      </c>
      <c r="D90" s="29" t="e">
        <f>Лабинское!#REF!+Ахметовское!D90+Владимирское!D90+Вознесенское!D90+Зассовское!D90+Каладжинское!D90+Лучевое!D90+Отважненское!D90+Первосинюхинское!D90+Сладковское!D90+Упорненское!D90+Харьковское!D90+Чамлыкское!D90</f>
        <v>#REF!</v>
      </c>
      <c r="E90" s="29" t="e">
        <f>Лабинское!#REF!+Ахметовское!E90+Владимирское!E90+Вознесенское!E90+Зассовское!E90+Каладжинское!E90+Лучевое!E90+Отважненское!E90+Первосинюхинское!E90+Сладковское!E90+Упорненское!E90+Харьковское!E90+Чамлыкское!E90</f>
        <v>#REF!</v>
      </c>
      <c r="F90" s="29" t="e">
        <f>Лабинское!#REF!+Ахметовское!F90+Владимирское!F90+Вознесенское!F90+Зассовское!F90+Каладжинское!F90+Лучевое!F90+Отважненское!F90+Первосинюхинское!F90+Сладковское!F90+Упорненское!F90+Харьковское!F90+Чамлыкское!F90</f>
        <v>#REF!</v>
      </c>
    </row>
    <row r="91" spans="1:6" ht="18" customHeight="1">
      <c r="A91" s="2" t="s">
        <v>100</v>
      </c>
      <c r="B91" s="29"/>
      <c r="C91" s="29" t="e">
        <f>C90/B90*100</f>
        <v>#REF!</v>
      </c>
      <c r="D91" s="29" t="e">
        <f>D90/C90*100</f>
        <v>#REF!</v>
      </c>
      <c r="E91" s="29" t="e">
        <f>E90/D90*100</f>
        <v>#REF!</v>
      </c>
      <c r="F91" s="29" t="e">
        <f>F90/E90*100</f>
        <v>#REF!</v>
      </c>
    </row>
    <row r="92" spans="1:6" ht="15">
      <c r="A92" s="33" t="s">
        <v>89</v>
      </c>
      <c r="B92" s="29" t="e">
        <f>Лабинское!#REF!+Ахметовское!B92+Владимирское!B92+Вознесенское!B92+Зассовское!B92+Каладжинское!B92+Лучевое!B92+Отважненское!B92+Первосинюхинское!B92+Сладковское!B92+Упорненское!B92+Харьковское!B92+Чамлыкское!B92</f>
        <v>#REF!</v>
      </c>
      <c r="C92" s="29" t="e">
        <f>Лабинское!#REF!+Ахметовское!C92+Владимирское!C92+Вознесенское!C92+Зассовское!C92+Каладжинское!C92+Лучевое!C92+Отважненское!C92+Первосинюхинское!C92+Сладковское!C92+Упорненское!C92+Харьковское!C92+Чамлыкское!C92</f>
        <v>#REF!</v>
      </c>
      <c r="D92" s="29" t="e">
        <f>Лабинское!#REF!+Ахметовское!D92+Владимирское!D92+Вознесенское!D92+Зассовское!D92+Каладжинское!D92+Лучевое!D92+Отважненское!D92+Первосинюхинское!D92+Сладковское!D92+Упорненское!D92+Харьковское!D92+Чамлыкское!D92</f>
        <v>#REF!</v>
      </c>
      <c r="E92" s="29" t="e">
        <f>Лабинское!#REF!+Ахметовское!E92+Владимирское!E92+Вознесенское!E92+Зассовское!E92+Каладжинское!E92+Лучевое!E92+Отважненское!E92+Первосинюхинское!E92+Сладковское!E92+Упорненское!E92+Харьковское!E92+Чамлыкское!E92</f>
        <v>#REF!</v>
      </c>
      <c r="F92" s="29" t="e">
        <f>Лабинское!#REF!+Ахметовское!F92+Владимирское!F92+Вознесенское!F92+Зассовское!F92+Каладжинское!F92+Лучевое!F92+Отважненское!F92+Первосинюхинское!F92+Сладковское!F92+Упорненское!F92+Харьковское!F92+Чамлыкское!F92</f>
        <v>#REF!</v>
      </c>
    </row>
    <row r="93" spans="1:6" ht="15">
      <c r="A93" s="2" t="s">
        <v>100</v>
      </c>
      <c r="B93" s="29"/>
      <c r="C93" s="29" t="e">
        <f>C92/B92*100</f>
        <v>#REF!</v>
      </c>
      <c r="D93" s="29" t="e">
        <f>D92/C92*100</f>
        <v>#REF!</v>
      </c>
      <c r="E93" s="29" t="e">
        <f>E92/D92*100</f>
        <v>#REF!</v>
      </c>
      <c r="F93" s="29" t="e">
        <f>F92/E92*100</f>
        <v>#REF!</v>
      </c>
    </row>
    <row r="94" spans="1:6" ht="15">
      <c r="A94" s="30" t="s">
        <v>43</v>
      </c>
      <c r="B94" s="49" t="e">
        <f>B96+B98+B100</f>
        <v>#REF!</v>
      </c>
      <c r="C94" s="39" t="e">
        <f>C96+C98+C100</f>
        <v>#REF!</v>
      </c>
      <c r="D94" s="49" t="e">
        <f>D96+D98+D100</f>
        <v>#REF!</v>
      </c>
      <c r="E94" s="49" t="e">
        <f>E96+E98+E100</f>
        <v>#REF!</v>
      </c>
      <c r="F94" s="49" t="e">
        <f>F96+F98+F100</f>
        <v>#REF!</v>
      </c>
    </row>
    <row r="95" spans="1:6" ht="15">
      <c r="A95" s="2" t="s">
        <v>100</v>
      </c>
      <c r="B95" s="29"/>
      <c r="C95" s="29" t="e">
        <f>C94/B94*100</f>
        <v>#REF!</v>
      </c>
      <c r="D95" s="29" t="e">
        <f>D94/C94*100</f>
        <v>#REF!</v>
      </c>
      <c r="E95" s="29" t="e">
        <f>E94/D94*100</f>
        <v>#REF!</v>
      </c>
      <c r="F95" s="29" t="e">
        <f>F94/E94*100</f>
        <v>#REF!</v>
      </c>
    </row>
    <row r="96" spans="1:6" ht="15.75" customHeight="1">
      <c r="A96" s="33" t="s">
        <v>85</v>
      </c>
      <c r="B96" s="29" t="e">
        <f>Лабинское!#REF!+Ахметовское!B96+Владимирское!B96+Вознесенское!B96+Зассовское!B96+Каладжинское!B96+Лучевое!B96+Отважненское!B96+Первосинюхинское!B96+Сладковское!B96+Упорненское!B96+Харьковское!B96+Чамлыкское!B96</f>
        <v>#REF!</v>
      </c>
      <c r="C96" s="29" t="e">
        <f>Лабинское!#REF!+Ахметовское!C96+Владимирское!C96+Вознесенское!C96+Зассовское!C96+Каладжинское!C96+Лучевое!C96+Отважненское!C96+Первосинюхинское!C96+Сладковское!C96+Упорненское!C96+Харьковское!C96+Чамлыкское!C96</f>
        <v>#REF!</v>
      </c>
      <c r="D96" s="29" t="e">
        <f>Лабинское!#REF!+Ахметовское!D96+Владимирское!D96+Вознесенское!D96+Зассовское!D96+Каладжинское!D96+Лучевое!D96+Отважненское!D96+Первосинюхинское!D96+Сладковское!D96+Упорненское!D96+Харьковское!D96+Чамлыкское!D96</f>
        <v>#REF!</v>
      </c>
      <c r="E96" s="43" t="e">
        <f>Лабинское!#REF!+Ахметовское!E96+Владимирское!E96+Вознесенское!E96+Зассовское!E96+Каладжинское!E96+Лучевое!E96+Отважненское!E96+Первосинюхинское!E96+Сладковское!E96+Упорненское!E96+Харьковское!E96+Чамлыкское!E96</f>
        <v>#REF!</v>
      </c>
      <c r="F96" s="43" t="e">
        <f>Лабинское!#REF!+Ахметовское!F96+Владимирское!F96+Вознесенское!F96+Зассовское!F96+Каладжинское!F96+Лучевое!F96+Отважненское!F96+Первосинюхинское!F96+Сладковское!F96+Упорненское!F96+Харьковское!F96+Чамлыкское!F96</f>
        <v>#REF!</v>
      </c>
    </row>
    <row r="97" spans="1:6" ht="15.75" customHeight="1">
      <c r="A97" s="2" t="s">
        <v>100</v>
      </c>
      <c r="B97" s="29"/>
      <c r="C97" s="29" t="e">
        <f>C96/B96*100</f>
        <v>#REF!</v>
      </c>
      <c r="D97" s="29" t="e">
        <f>D96/C96*100</f>
        <v>#REF!</v>
      </c>
      <c r="E97" s="29" t="e">
        <f>E96/D96*100</f>
        <v>#REF!</v>
      </c>
      <c r="F97" s="29" t="e">
        <f>F96/E96*100</f>
        <v>#REF!</v>
      </c>
    </row>
    <row r="98" spans="1:6" ht="30.75" customHeight="1">
      <c r="A98" s="33" t="s">
        <v>86</v>
      </c>
      <c r="B98" s="29" t="e">
        <f>Лабинское!#REF!+Ахметовское!B98+Владимирское!B98+Вознесенское!B98+Зассовское!B98+Каладжинское!B98+Лучевое!B98+Отважненское!B98+Первосинюхинское!B98+Сладковское!B98+Упорненское!B98+Харьковское!B98+Чамлыкское!B98</f>
        <v>#REF!</v>
      </c>
      <c r="C98" s="29" t="e">
        <f>Лабинское!#REF!+Ахметовское!C98+Владимирское!C98+Вознесенское!C98+Зассовское!C98+Каладжинское!C98+Лучевое!C98+Отважненское!C98+Первосинюхинское!C98+Сладковское!C98+Упорненское!C98+Харьковское!C98+Чамлыкское!C98</f>
        <v>#REF!</v>
      </c>
      <c r="D98" s="29" t="e">
        <f>Лабинское!#REF!+Ахметовское!D98+Владимирское!D98+Вознесенское!D98+Зассовское!D98+Каладжинское!D98+Лучевое!D98+Отважненское!D98+Первосинюхинское!D98+Сладковское!D98+Упорненское!D98+Харьковское!D98+Чамлыкское!D98</f>
        <v>#REF!</v>
      </c>
      <c r="E98" s="29" t="e">
        <f>Лабинское!#REF!+Ахметовское!E98+Владимирское!E98+Вознесенское!E98+Зассовское!E98+Каладжинское!E98+Лучевое!E98+Отважненское!E98+Первосинюхинское!E98+Сладковское!E98+Упорненское!E98+Харьковское!E98+Чамлыкское!E98</f>
        <v>#REF!</v>
      </c>
      <c r="F98" s="29" t="e">
        <f>Лабинское!#REF!+Ахметовское!F98+Владимирское!F98+Вознесенское!F98+Зассовское!F98+Каладжинское!F98+Лучевое!F98+Отважненское!F98+Первосинюхинское!F98+Сладковское!F98+Упорненское!F98+Харьковское!F98+Чамлыкское!F98</f>
        <v>#REF!</v>
      </c>
    </row>
    <row r="99" spans="1:6" ht="17.25" customHeight="1">
      <c r="A99" s="2" t="s">
        <v>100</v>
      </c>
      <c r="B99" s="29"/>
      <c r="C99" s="29" t="e">
        <f>C98/B98*100</f>
        <v>#REF!</v>
      </c>
      <c r="D99" s="29" t="e">
        <f>D98/C98*100</f>
        <v>#REF!</v>
      </c>
      <c r="E99" s="29" t="e">
        <f>E98/D98*100</f>
        <v>#REF!</v>
      </c>
      <c r="F99" s="29" t="e">
        <f>F98/E98*100</f>
        <v>#REF!</v>
      </c>
    </row>
    <row r="100" spans="1:6" ht="16.5" customHeight="1">
      <c r="A100" s="33" t="s">
        <v>89</v>
      </c>
      <c r="B100" s="43">
        <f>Лабинское!B60+Ахметовское!B100+Владимирское!B100+Вознесенское!B100+Зассовское!B100+Каладжинское!B100+Лучевое!B100+Отважненское!B100+Первосинюхинское!B100+Сладковское!B100+Упорненское!B100+Харьковское!B100+Чамлыкское!B100</f>
        <v>13620.130000000001</v>
      </c>
      <c r="C100" s="29">
        <f>Лабинское!C60+Ахметовское!C100+Владимирское!C100+Вознесенское!C100+Зассовское!C100+Каладжинское!C100+Лучевое!C100+Отважненское!C100+Первосинюхинское!C100+Сладковское!C100+Упорненское!C100+Харьковское!C100+Чамлыкское!C100</f>
        <v>15819.19</v>
      </c>
      <c r="D100" s="29">
        <f>Лабинское!D60+Ахметовское!D100+Владимирское!D100+Вознесенское!D100+Зассовское!D100+Каладжинское!D100+Лучевое!D100+Отважненское!D100+Первосинюхинское!D100+Сладковское!D100+Упорненское!D100+Харьковское!D100+Чамлыкское!D100</f>
        <v>15917.268978</v>
      </c>
      <c r="E100" s="29">
        <f>Лабинское!E60+Ахметовское!E100+Владимирское!E100+Вознесенское!E100+Зассовское!E100+Каладжинское!E100+Лучевое!E100+Отважненское!E100+Первосинюхинское!E100+Сладковское!E100+Упорненское!E100+Харьковское!E100+Чамлыкское!E100</f>
        <v>16015.956045663599</v>
      </c>
      <c r="F100" s="29">
        <f>Лабинское!F60+Ахметовское!F100+Владимирское!F100+Вознесенское!F100+Зассовское!F100+Каладжинское!F100+Лучевое!F100+Отважненское!F100+Первосинюхинское!F100+Сладковское!F100+Упорненское!F100+Харьковское!F100+Чамлыкское!F100</f>
        <v>16114.133856223514</v>
      </c>
    </row>
    <row r="101" spans="1:6" ht="16.5" customHeight="1">
      <c r="A101" s="2" t="s">
        <v>100</v>
      </c>
      <c r="B101" s="29"/>
      <c r="C101" s="29">
        <f>C100/B100*100</f>
        <v>116.14566087107832</v>
      </c>
      <c r="D101" s="29">
        <f>D100/C100*100</f>
        <v>100.62</v>
      </c>
      <c r="E101" s="29">
        <f>E100/D100*100</f>
        <v>100.62</v>
      </c>
      <c r="F101" s="29">
        <f>F100/E100*100</f>
        <v>100.61299999999997</v>
      </c>
    </row>
    <row r="102" spans="1:6" ht="29.25" customHeight="1">
      <c r="A102" s="31" t="s">
        <v>69</v>
      </c>
      <c r="B102" s="28" t="e">
        <f>B104+B106+B108</f>
        <v>#REF!</v>
      </c>
      <c r="C102" s="28" t="e">
        <f>C104+C106+C108</f>
        <v>#REF!</v>
      </c>
      <c r="D102" s="28" t="e">
        <f>D104+D106+D108</f>
        <v>#REF!</v>
      </c>
      <c r="E102" s="28" t="e">
        <f>E104+E106+E108</f>
        <v>#REF!</v>
      </c>
      <c r="F102" s="28" t="e">
        <f>F104+F106+F108</f>
        <v>#REF!</v>
      </c>
    </row>
    <row r="103" spans="1:6" ht="17.25" customHeight="1">
      <c r="A103" s="2" t="s">
        <v>100</v>
      </c>
      <c r="B103" s="10"/>
      <c r="C103" s="10" t="e">
        <f>C102/B102*100</f>
        <v>#REF!</v>
      </c>
      <c r="D103" s="10" t="e">
        <f>D102/C102*100</f>
        <v>#REF!</v>
      </c>
      <c r="E103" s="10" t="e">
        <f>E102/D102*100</f>
        <v>#REF!</v>
      </c>
      <c r="F103" s="10" t="e">
        <f>F102/E102*100</f>
        <v>#REF!</v>
      </c>
    </row>
    <row r="104" spans="1:6" ht="15" customHeight="1">
      <c r="A104" s="33" t="s">
        <v>85</v>
      </c>
      <c r="B104" s="10" t="e">
        <f>Лабинское!#REF!+Ахметовское!B104+Владимирское!B104+Вознесенское!B104+Зассовское!B104+Каладжинское!B104+Лучевое!B104+Отважненское!B104+Первосинюхинское!B104+Сладковское!B104+Упорненское!B104+Харьковское!B104+Чамлыкское!B104</f>
        <v>#REF!</v>
      </c>
      <c r="C104" s="10" t="e">
        <f>Лабинское!#REF!+Ахметовское!C104+Владимирское!C104+Вознесенское!C104+Зассовское!C104+Каладжинское!C104+Лучевое!C104+Отважненское!C104+Первосинюхинское!C104+Сладковское!C104+Упорненское!C104+Харьковское!C104+Чамлыкское!C104</f>
        <v>#REF!</v>
      </c>
      <c r="D104" s="10" t="e">
        <f>Лабинское!#REF!+Ахметовское!D104+Владимирское!D104+Вознесенское!D104+Зассовское!D104+Каладжинское!D104+Лучевое!D104+Отважненское!D104+Первосинюхинское!D104+Сладковское!D104+Упорненское!D104+Харьковское!D104+Чамлыкское!D104</f>
        <v>#REF!</v>
      </c>
      <c r="E104" s="10" t="e">
        <f>Лабинское!#REF!+Ахметовское!E104+Владимирское!E104+Вознесенское!E104+Зассовское!E104+Каладжинское!E104+Лучевое!E104+Отважненское!E104+Первосинюхинское!E104+Сладковское!E104+Упорненское!E104+Харьковское!E104+Чамлыкское!E104</f>
        <v>#REF!</v>
      </c>
      <c r="F104" s="10" t="e">
        <f>Лабинское!#REF!+Ахметовское!F104+Владимирское!F104+Вознесенское!F104+Зассовское!F104+Каладжинское!F104+Лучевое!F104+Отважненское!F104+Первосинюхинское!F104+Сладковское!F104+Упорненское!F104+Харьковское!F104+Чамлыкское!F104</f>
        <v>#REF!</v>
      </c>
    </row>
    <row r="105" spans="1:6" ht="15" customHeight="1">
      <c r="A105" s="2" t="s">
        <v>100</v>
      </c>
      <c r="B105" s="10"/>
      <c r="C105" s="10" t="e">
        <f>C104/B104*100</f>
        <v>#REF!</v>
      </c>
      <c r="D105" s="10" t="e">
        <f>D104/C104*100</f>
        <v>#REF!</v>
      </c>
      <c r="E105" s="10" t="e">
        <f>E104/D104*100</f>
        <v>#REF!</v>
      </c>
      <c r="F105" s="10" t="e">
        <f>F104/E104*100</f>
        <v>#REF!</v>
      </c>
    </row>
    <row r="106" spans="1:6" ht="30">
      <c r="A106" s="33" t="s">
        <v>86</v>
      </c>
      <c r="B106" s="10" t="e">
        <f>Лабинское!#REF!+Ахметовское!B106+Владимирское!B106+Вознесенское!B106+Зассовское!B106+Каладжинское!B106+Лучевое!B106+Отважненское!B106+Первосинюхинское!B106+Сладковское!B106+Упорненское!B106+Харьковское!B106+Чамлыкское!B106</f>
        <v>#REF!</v>
      </c>
      <c r="C106" s="10" t="e">
        <f>Лабинское!#REF!+Ахметовское!C106+Владимирское!C106+Вознесенское!C106+Зассовское!C106+Каладжинское!C106+Лучевое!C106+Отважненское!C106+Первосинюхинское!C106+Сладковское!C106+Упорненское!C106+Харьковское!C106+Чамлыкское!C106</f>
        <v>#REF!</v>
      </c>
      <c r="D106" s="10" t="e">
        <f>Лабинское!#REF!+Ахметовское!D106+Владимирское!D106+Вознесенское!D106+Зассовское!D106+Каладжинское!D106+Лучевое!D106+Отважненское!D106+Первосинюхинское!D106+Сладковское!D106+Упорненское!D106+Харьковское!D106+Чамлыкское!D106</f>
        <v>#REF!</v>
      </c>
      <c r="E106" s="10" t="e">
        <f>Лабинское!#REF!+Ахметовское!E106+Владимирское!E106+Вознесенское!E106+Зассовское!E106+Каладжинское!E106+Лучевое!E106+Отважненское!E106+Первосинюхинское!E106+Сладковское!E106+Упорненское!E106+Харьковское!E106+Чамлыкское!E106</f>
        <v>#REF!</v>
      </c>
      <c r="F106" s="10" t="e">
        <f>Лабинское!#REF!+Ахметовское!F106+Владимирское!F106+Вознесенское!F106+Зассовское!F106+Каладжинское!F106+Лучевое!F106+Отважненское!F106+Первосинюхинское!F106+Сладковское!F106+Упорненское!F106+Харьковское!F106+Чамлыкское!F106</f>
        <v>#REF!</v>
      </c>
    </row>
    <row r="107" spans="1:6" ht="15">
      <c r="A107" s="2" t="s">
        <v>100</v>
      </c>
      <c r="B107" s="10"/>
      <c r="C107" s="10" t="e">
        <f>C106/B106*100</f>
        <v>#REF!</v>
      </c>
      <c r="D107" s="10" t="e">
        <f>D106/C106*100</f>
        <v>#REF!</v>
      </c>
      <c r="E107" s="10" t="e">
        <f>E106/D106*100</f>
        <v>#REF!</v>
      </c>
      <c r="F107" s="10" t="e">
        <f>F106/E106*100</f>
        <v>#REF!</v>
      </c>
    </row>
    <row r="108" spans="1:6" ht="14.25" customHeight="1">
      <c r="A108" s="33" t="s">
        <v>89</v>
      </c>
      <c r="B108" s="10">
        <f>Лабинское!B64+Ахметовское!B108+Владимирское!B108+Вознесенское!B108+Зассовское!B108+Каладжинское!B108+Лучевое!B108+Отважненское!B108+Первосинюхинское!B108+Сладковское!B108+Упорненское!B108+Харьковское!B108+Чамлыкское!B108</f>
        <v>0</v>
      </c>
      <c r="C108" s="10">
        <f>Лабинское!C64+Ахметовское!C108+Владимирское!C108+Вознесенское!C108+Зассовское!C108+Каладжинское!C108+Лучевое!C108+Отважненское!C108+Первосинюхинское!C108+Сладковское!C108+Упорненское!C108+Харьковское!C108+Чамлыкское!C108</f>
        <v>79.46428571428571</v>
      </c>
      <c r="D108" s="10">
        <f>Лабинское!D64+Ахметовское!D108+Владимирское!D108+Вознесенское!D108+Зассовское!D108+Каладжинское!D108+Лучевое!D108+Отважненское!D108+Первосинюхинское!D108+Сладковское!D108+Упорненское!D108+Харьковское!D108+Чамлыкское!D108</f>
        <v>101.79775280898878</v>
      </c>
      <c r="E108" s="10">
        <f>Лабинское!E64+Ахметовское!E108+Владимирское!E108+Вознесенское!E108+Зассовское!E108+Каладжинское!E108+Лучевое!E108+Отважненское!E108+Первосинюхинское!E108+Сладковское!E108+Упорненское!E108+Харьковское!E108+Чамлыкское!E108</f>
        <v>101.76600441501105</v>
      </c>
      <c r="F108" s="10">
        <f>Лабинское!F64+Ахметовское!F108+Владимирское!F108+Вознесенское!F108+Зассовское!F108+Каладжинское!F108+Лучевое!F108+Отважненское!F108+Первосинюхинское!F108+Сладковское!F108+Упорненское!F108+Харьковское!F108+Чамлыкское!F108</f>
        <v>100.86767895878526</v>
      </c>
    </row>
    <row r="109" spans="1:6" ht="14.25" customHeight="1">
      <c r="A109" s="2" t="s">
        <v>100</v>
      </c>
      <c r="B109" s="10"/>
      <c r="C109" s="10" t="e">
        <f>C108/B108*100</f>
        <v>#DIV/0!</v>
      </c>
      <c r="D109" s="10">
        <f>D108/C108*100</f>
        <v>128.1050372427724</v>
      </c>
      <c r="E109" s="10">
        <f>E108/D108*100</f>
        <v>99.96881228406161</v>
      </c>
      <c r="F109" s="10">
        <f>F108/E108*100</f>
        <v>99.11726370570437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28" t="e">
        <f>B113+B115+B117</f>
        <v>#REF!</v>
      </c>
      <c r="C111" s="49" t="e">
        <f>C113+C115+C117</f>
        <v>#REF!</v>
      </c>
      <c r="D111" s="49" t="e">
        <f>D113+D115+D117</f>
        <v>#REF!</v>
      </c>
      <c r="E111" s="49" t="e">
        <f>E113+E115+E117</f>
        <v>#REF!</v>
      </c>
      <c r="F111" s="49" t="e">
        <f>F113+F115+F117</f>
        <v>#REF!</v>
      </c>
    </row>
    <row r="112" spans="1:6" ht="14.25" customHeight="1">
      <c r="A112" s="2" t="s">
        <v>100</v>
      </c>
      <c r="B112" s="10"/>
      <c r="C112" s="29" t="e">
        <f>C111/B111*100</f>
        <v>#REF!</v>
      </c>
      <c r="D112" s="29" t="e">
        <f>D111/C111*100</f>
        <v>#REF!</v>
      </c>
      <c r="E112" s="29" t="e">
        <f>E111/D111*100</f>
        <v>#REF!</v>
      </c>
      <c r="F112" s="29" t="e">
        <f>F111/E111*100</f>
        <v>#REF!</v>
      </c>
    </row>
    <row r="113" spans="1:6" ht="14.25" customHeight="1">
      <c r="A113" s="33" t="s">
        <v>85</v>
      </c>
      <c r="B113" s="43" t="e">
        <f>Лабинское!#REF!+Ахметовское!B113+Владимирское!B113+Вознесенское!B113+Зассовское!B113+Каладжинское!B113+Лучевое!B113+Отважненское!B113+Первосинюхинское!B113+Сладковское!B113+Упорненское!B113+Харьковское!B113+Чамлыкское!B113</f>
        <v>#REF!</v>
      </c>
      <c r="C113" s="43" t="e">
        <f>Лабинское!#REF!+Ахметовское!C113+Владимирское!C113+Вознесенское!C113+Зассовское!C113+Каладжинское!C113+Лучевое!C113+Отважненское!C113+Первосинюхинское!C113+Сладковское!C113+Упорненское!C113+Харьковское!C113+Чамлыкское!C113</f>
        <v>#REF!</v>
      </c>
      <c r="D113" s="43" t="e">
        <f>Лабинское!#REF!+Ахметовское!D113+Владимирское!D113+Вознесенское!D113+Зассовское!D113+Каладжинское!D113+Лучевое!D113+Отважненское!D113+Первосинюхинское!D113+Сладковское!D113+Упорненское!D113+Харьковское!D113+Чамлыкское!D113</f>
        <v>#REF!</v>
      </c>
      <c r="E113" s="43" t="e">
        <f>Лабинское!#REF!+Ахметовское!E113+Владимирское!E113+Вознесенское!E113+Зассовское!E113+Каладжинское!E113+Лучевое!E113+Отважненское!E113+Первосинюхинское!E113+Сладковское!E113+Упорненское!E113+Харьковское!E113+Чамлыкское!E113</f>
        <v>#REF!</v>
      </c>
      <c r="F113" s="43" t="e">
        <f>Лабинское!#REF!+Ахметовское!F113+Владимирское!F113+Вознесенское!F113+Зассовское!F113+Каладжинское!F113+Лучевое!F113+Отважненское!F113+Первосинюхинское!F113+Сладковское!F113+Упорненское!F113+Харьковское!F113+Чамлыкское!F113</f>
        <v>#REF!</v>
      </c>
    </row>
    <row r="114" spans="1:6" ht="14.25" customHeight="1">
      <c r="A114" s="2" t="s">
        <v>100</v>
      </c>
      <c r="B114" s="10"/>
      <c r="C114" s="29" t="e">
        <f>C113/B113*100</f>
        <v>#REF!</v>
      </c>
      <c r="D114" s="29" t="e">
        <f>D113/C113*100</f>
        <v>#REF!</v>
      </c>
      <c r="E114" s="29" t="e">
        <f>E113/D113*100</f>
        <v>#REF!</v>
      </c>
      <c r="F114" s="29" t="e">
        <f>F113/E113*100</f>
        <v>#REF!</v>
      </c>
    </row>
    <row r="115" spans="1:6" ht="30">
      <c r="A115" s="33" t="s">
        <v>86</v>
      </c>
      <c r="B115" s="10">
        <f>Лабинское!B67+Ахметовское!B115+Владимирское!B115+Вознесенское!B115+Зассовское!B115+Каладжинское!B115+Лучевое!B115+Отважненское!B115+Первосинюхинское!B115+Сладковское!B115+Упорненское!B115+Харьковское!B115+Чамлыкское!B115</f>
        <v>1871</v>
      </c>
      <c r="C115" s="10">
        <f>Лабинское!C67+Ахметовское!C115+Владимирское!C115+Вознесенское!C115+Зассовское!C115+Каладжинское!C115+Лучевое!C115+Отважненское!C115+Первосинюхинское!C115+Сладковское!C115+Упорненское!C115+Харьковское!C115+Чамлыкское!C115</f>
        <v>2445</v>
      </c>
      <c r="D115" s="10">
        <f>Лабинское!D67+Ахметовское!D115+Владимирское!D115+Вознесенское!D115+Зассовское!D115+Каладжинское!D115+Лучевое!D115+Отважненское!D115+Первосинюхинское!D115+Сладковское!D115+Упорненское!D115+Харьковское!D115+Чамлыкское!D115</f>
        <v>2756.9999999999995</v>
      </c>
      <c r="E115" s="43">
        <f>Лабинское!E67+Ахметовское!E115+Владимирское!E115+Вознесенское!E115+Зассовское!E115+Каладжинское!E115+Лучевое!E115+Отважненское!E115+Первосинюхинское!E115+Сладковское!E115+Упорненское!E115+Харьковское!E115+Чамлыкское!E115</f>
        <v>3041.73035</v>
      </c>
      <c r="F115" s="43">
        <f>Лабинское!F67+Ахметовское!F115+Владимирское!F115+Вознесенское!F115+Зассовское!F115+Каладжинское!F115+Лучевое!F115+Отважненское!F115+Первосинюхинское!F115+Сладковское!F115+Упорненское!F115+Харьковское!F115+Чамлыкское!F115</f>
        <v>3196.119563999999</v>
      </c>
    </row>
    <row r="116" spans="1:6" ht="15">
      <c r="A116" s="2" t="s">
        <v>100</v>
      </c>
      <c r="B116" s="10"/>
      <c r="C116" s="29">
        <f>C115/B115*100</f>
        <v>130.67878140032067</v>
      </c>
      <c r="D116" s="29">
        <f>D115/C115*100</f>
        <v>112.76073619631899</v>
      </c>
      <c r="E116" s="29">
        <f>E115/D115*100</f>
        <v>110.32754261878854</v>
      </c>
      <c r="F116" s="29">
        <f>F115/E115*100</f>
        <v>105.07570350540769</v>
      </c>
    </row>
    <row r="117" spans="1:6" ht="14.25" customHeight="1">
      <c r="A117" s="33" t="s">
        <v>89</v>
      </c>
      <c r="B117" s="10">
        <f>Лабинское!B69+Ахметовское!B117+Владимирское!B117+Вознесенское!B117+Зассовское!B117+Каладжинское!B117+Лучевое!B117+Отважненское!B117+Первосинюхинское!B117+Сладковское!B117+Упорненское!B117+Харьковское!B117+Чамлыкское!B117</f>
        <v>23289</v>
      </c>
      <c r="C117" s="10">
        <f>Лабинское!C69+Ахметовское!C117+Владимирское!C117+Вознесенское!C117+Зассовское!C117+Каладжинское!C117+Лучевое!C117+Отважненское!C117+Первосинюхинское!C117+Сладковское!C117+Упорненское!C117+Харьковское!C117+Чамлыкское!C117</f>
        <v>25848</v>
      </c>
      <c r="D117" s="43">
        <f>Лабинское!D69+Ахметовское!D117+Владимирское!D117+Вознесенское!D117+Зассовское!D117+Каладжинское!D117+Лучевое!D117+Отважненское!D117+Первосинюхинское!D117+Сладковское!D117+Упорненское!D117+Харьковское!D117+Чамлыкское!D117</f>
        <v>25955.19</v>
      </c>
      <c r="E117" s="43">
        <f>Лабинское!E69+Ахметовское!E117+Владимирское!E117+Вознесенское!E117+Зассовское!E117+Каладжинское!E117+Лучевое!E117+Отважненское!E117+Первосинюхинское!E117+Сладковское!E117+Упорненское!E117+Харьковское!E117+Чамлыкское!E117</f>
        <v>26034.516589999996</v>
      </c>
      <c r="F117" s="43">
        <f>Лабинское!F69+Ахметовское!F117+Владимирское!F117+Вознесенское!F117+Зассовское!F117+Каладжинское!F117+Лучевое!F117+Отважненское!F117+Первосинюхинское!F117+Сладковское!F117+Упорненское!F117+Харьковское!F117+Чамлыкское!F117</f>
        <v>26085.026080879998</v>
      </c>
    </row>
    <row r="118" spans="1:6" ht="14.25" customHeight="1">
      <c r="A118" s="2" t="s">
        <v>100</v>
      </c>
      <c r="B118" s="10"/>
      <c r="C118" s="29">
        <f>C117/B117*100</f>
        <v>110.98802009532398</v>
      </c>
      <c r="D118" s="29">
        <f>D117/C117*100</f>
        <v>100.41469359331477</v>
      </c>
      <c r="E118" s="29">
        <f>E117/D117*100</f>
        <v>100.30562900907294</v>
      </c>
      <c r="F118" s="29">
        <f>F117/E117*100</f>
        <v>100.19400971285712</v>
      </c>
    </row>
    <row r="119" spans="1:6" ht="30">
      <c r="A119" s="32" t="s">
        <v>90</v>
      </c>
      <c r="B119" s="28" t="e">
        <f>B121+B123+B125</f>
        <v>#REF!</v>
      </c>
      <c r="C119" s="39" t="e">
        <f>C121+C123+C125</f>
        <v>#REF!</v>
      </c>
      <c r="D119" s="49" t="e">
        <f>D121+D123+D125</f>
        <v>#REF!</v>
      </c>
      <c r="E119" s="49" t="e">
        <f>E121+E123+E125</f>
        <v>#REF!</v>
      </c>
      <c r="F119" s="49" t="e">
        <f>F121+F123+F125</f>
        <v>#REF!</v>
      </c>
    </row>
    <row r="120" spans="1:6" ht="15">
      <c r="A120" s="2" t="s">
        <v>100</v>
      </c>
      <c r="B120" s="10"/>
      <c r="C120" s="29" t="e">
        <f>C119/B119*100</f>
        <v>#REF!</v>
      </c>
      <c r="D120" s="29" t="e">
        <f>D119/C119*100</f>
        <v>#REF!</v>
      </c>
      <c r="E120" s="29" t="e">
        <f>E119/D119*100</f>
        <v>#REF!</v>
      </c>
      <c r="F120" s="29" t="e">
        <f>F119/E119*100</f>
        <v>#REF!</v>
      </c>
    </row>
    <row r="121" spans="1:6" ht="14.25" customHeight="1">
      <c r="A121" s="36" t="s">
        <v>85</v>
      </c>
      <c r="B121" s="10" t="e">
        <f>Лабинское!#REF!+Ахметовское!B121+Владимирское!B121+Вознесенское!B121+Зассовское!B121+Каладжинское!B121+Лучевое!B121+Отважненское!B121+Первосинюхинское!B121+Сладковское!B121+Упорненское!B121+Харьковское!B121+Чамлыкское!B121</f>
        <v>#REF!</v>
      </c>
      <c r="C121" s="10" t="e">
        <f>Лабинское!#REF!+Ахметовское!C121+Владимирское!C121+Вознесенское!C121+Зассовское!C121+Каладжинское!C121+Лучевое!C121+Отважненское!C121+Первосинюхинское!C121+Сладковское!C121+Упорненское!C121+Харьковское!C121+Чамлыкское!C121</f>
        <v>#REF!</v>
      </c>
      <c r="D121" s="43" t="e">
        <f>Лабинское!#REF!+Ахметовское!D121+Владимирское!D121+Вознесенское!D121+Зассовское!D121+Каладжинское!D121+Лучевое!D121+Отважненское!D121+Первосинюхинское!D121+Сладковское!D121+Упорненское!D121+Харьковское!D121+Чамлыкское!D121</f>
        <v>#REF!</v>
      </c>
      <c r="E121" s="43" t="e">
        <f>Лабинское!#REF!+Ахметовское!E121+Владимирское!E121+Вознесенское!E121+Зассовское!E121+Каладжинское!E121+Лучевое!E121+Отважненское!E121+Первосинюхинское!E121+Сладковское!E121+Упорненское!E121+Харьковское!E121+Чамлыкское!E121</f>
        <v>#REF!</v>
      </c>
      <c r="F121" s="43" t="e">
        <f>Лабинское!#REF!+Ахметовское!F121+Владимирское!F121+Вознесенское!F121+Зассовское!F121+Каладжинское!F121+Лучевое!F121+Отважненское!F121+Первосинюхинское!F121+Сладковское!F121+Упорненское!F121+Харьковское!F121+Чамлыкское!F121</f>
        <v>#REF!</v>
      </c>
    </row>
    <row r="122" spans="1:6" ht="14.25" customHeight="1">
      <c r="A122" s="2" t="s">
        <v>100</v>
      </c>
      <c r="B122" s="10"/>
      <c r="C122" s="29" t="e">
        <f>C121/B121*100</f>
        <v>#REF!</v>
      </c>
      <c r="D122" s="29" t="e">
        <f>D121/C121*100</f>
        <v>#REF!</v>
      </c>
      <c r="E122" s="29" t="e">
        <f>E121/D121*100</f>
        <v>#REF!</v>
      </c>
      <c r="F122" s="29" t="e">
        <f>F121/E121*100</f>
        <v>#REF!</v>
      </c>
    </row>
    <row r="123" spans="1:6" ht="30">
      <c r="A123" s="36" t="s">
        <v>86</v>
      </c>
      <c r="B123" s="10">
        <f>Лабинское!B73+Ахметовское!B123+Владимирское!B123+Вознесенское!B123+Зассовское!B123+Каладжинское!B123+Лучевое!B123+Отважненское!B123+Первосинюхинское!B123+Сладковское!B123+Упорненское!B123+Харьковское!B123+Чамлыкское!B123</f>
        <v>858</v>
      </c>
      <c r="C123" s="10">
        <f>Лабинское!C73+Ахметовское!C123+Владимирское!C123+Вознесенское!C123+Зассовское!C123+Каладжинское!C123+Лучевое!C123+Отважненское!C123+Первосинюхинское!C123+Сладковское!C123+Упорненское!C123+Харьковское!C123+Чамлыкское!C123</f>
        <v>831</v>
      </c>
      <c r="D123" s="10">
        <f>Лабинское!D73+Ахметовское!D123+Владимирское!D123+Вознесенское!D123+Зассовское!D123+Каладжинское!D123+Лучевое!D123+Отважненское!D123+Первосинюхинское!D123+Сладковское!D123+Упорненское!D123+Харьковское!D123+Чамлыкское!D123</f>
        <v>927</v>
      </c>
      <c r="E123" s="43">
        <f>Лабинское!E73+Ахметовское!E123+Владимирское!E123+Вознесенское!E123+Зассовское!E123+Каладжинское!E123+Лучевое!E123+Отважненское!E123+Первосинюхинское!E123+Сладковское!E123+Упорненское!E123+Харьковское!E123+Чамлыкское!E123</f>
        <v>1116.3999999999999</v>
      </c>
      <c r="F123" s="43">
        <f>Лабинское!F73+Ахметовское!F123+Владимирское!F123+Вознесенское!F123+Зассовское!F123+Каладжинское!F123+Лучевое!F123+Отважненское!F123+Первосинюхинское!F123+Сладковское!F123+Упорненское!F123+Харьковское!F123+Чамлыкское!F123</f>
        <v>1289.58849275</v>
      </c>
    </row>
    <row r="124" spans="1:6" ht="15">
      <c r="A124" s="2" t="s">
        <v>100</v>
      </c>
      <c r="B124" s="10"/>
      <c r="C124" s="29">
        <f>C123/B123*100</f>
        <v>96.85314685314685</v>
      </c>
      <c r="D124" s="29">
        <f>D123/C123*100</f>
        <v>111.55234657039712</v>
      </c>
      <c r="E124" s="29">
        <f>E123/D123*100</f>
        <v>120.43149946062566</v>
      </c>
      <c r="F124" s="29">
        <f>F123/E123*100</f>
        <v>115.51312188731637</v>
      </c>
    </row>
    <row r="125" spans="1:6" ht="14.25" customHeight="1">
      <c r="A125" s="36" t="s">
        <v>89</v>
      </c>
      <c r="B125" s="10">
        <f>Лабинское!B75+Ахметовское!B125+Владимирское!B125+Вознесенское!B125+Зассовское!B125+Каладжинское!B125+Лучевое!B125+Отважненское!B125+Первосинюхинское!B125+Сладковское!B125+Упорненское!B125+Харьковское!B125+Чамлыкское!B125</f>
        <v>6680</v>
      </c>
      <c r="C125" s="10">
        <f>Лабинское!C75+Ахметовское!C125+Владимирское!C125+Вознесенское!C125+Зассовское!C125+Каладжинское!C125+Лучевое!C125+Отважненское!C125+Первосинюхинское!C125+Сладковское!C125+Упорненское!C125+Харьковское!C125+Чамлыкское!C125</f>
        <v>5822</v>
      </c>
      <c r="D125" s="43">
        <f>Лабинское!D75+Ахметовское!D125+Владимирское!D125+Вознесенское!D125+Зассовское!D125+Каладжинское!D125+Лучевое!D125+Отважненское!D125+Первосинюхинское!D125+Сладковское!D125+Упорненское!D125+Харьковское!D125+Чамлыкское!D125</f>
        <v>5869.360000000001</v>
      </c>
      <c r="E125" s="43">
        <f>Лабинское!E75+Ахметовское!E125+Владимирское!E125+Вознесенское!E125+Зассовское!E125+Каладжинское!E125+Лучевое!E125+Отважненское!E125+Первосинюхинское!E125+Сладковское!E125+Упорненское!E125+Харьковское!E125+Чамлыкское!E125</f>
        <v>5931.23584</v>
      </c>
      <c r="F125" s="43">
        <f>Лабинское!F75+Ахметовское!F125+Владимирское!F125+Вознесенское!F125+Зассовское!F125+Каладжинское!F125+Лучевое!F125+Отважненское!F125+Первосинюхинское!F125+Сладковское!F125+Упорненское!F125+Харьковское!F125+Чамлыкское!F125</f>
        <v>5987.29372672</v>
      </c>
    </row>
    <row r="126" spans="1:6" ht="14.25" customHeight="1">
      <c r="A126" s="2" t="s">
        <v>100</v>
      </c>
      <c r="B126" s="10"/>
      <c r="C126" s="29">
        <f>C125/B125*100</f>
        <v>87.1556886227545</v>
      </c>
      <c r="D126" s="29">
        <f>D125/C125*100</f>
        <v>100.81346616283065</v>
      </c>
      <c r="E126" s="29">
        <f>E125/D125*100</f>
        <v>101.05421783635693</v>
      </c>
      <c r="F126" s="29">
        <f>F125/E125*100</f>
        <v>100.94512995659267</v>
      </c>
    </row>
    <row r="127" spans="1:6" ht="14.25" customHeight="1">
      <c r="A127" s="30" t="s">
        <v>91</v>
      </c>
      <c r="B127" s="28" t="e">
        <f>B129+B131+B133</f>
        <v>#REF!</v>
      </c>
      <c r="C127" s="39" t="e">
        <f>C129+C131+C133</f>
        <v>#REF!</v>
      </c>
      <c r="D127" s="49" t="e">
        <f>D129+D131+D133</f>
        <v>#REF!</v>
      </c>
      <c r="E127" s="49" t="e">
        <f>E129+E131+E133</f>
        <v>#REF!</v>
      </c>
      <c r="F127" s="49" t="e">
        <f>F129+F131+F133</f>
        <v>#REF!</v>
      </c>
    </row>
    <row r="128" spans="1:6" ht="14.25" customHeight="1">
      <c r="A128" s="2" t="s">
        <v>100</v>
      </c>
      <c r="B128" s="10"/>
      <c r="C128" s="29" t="e">
        <f>C127/B127*100</f>
        <v>#REF!</v>
      </c>
      <c r="D128" s="29" t="e">
        <f>D127/C127*100</f>
        <v>#REF!</v>
      </c>
      <c r="E128" s="29" t="e">
        <f>E127/D127*100</f>
        <v>#REF!</v>
      </c>
      <c r="F128" s="29" t="e">
        <f>F127/E127*100</f>
        <v>#REF!</v>
      </c>
    </row>
    <row r="129" spans="1:6" ht="14.25" customHeight="1">
      <c r="A129" s="33" t="s">
        <v>85</v>
      </c>
      <c r="B129" s="10" t="e">
        <f>Лабинское!#REF!+Ахметовское!B129+Владимирское!B129+Вознесенское!B129+Зассовское!B129+Каладжинское!B129+Лучевое!B129+Отважненское!B129+Первосинюхинское!B129+Сладковское!B129+Упорненское!B129+Харьковское!B129+Чамлыкское!B129</f>
        <v>#REF!</v>
      </c>
      <c r="C129" s="10" t="e">
        <f>Лабинское!#REF!+Ахметовское!C129+Владимирское!C129+Вознесенское!C129+Зассовское!C129+Каладжинское!C129+Лучевое!C129+Отважненское!C129+Первосинюхинское!C129+Сладковское!C129+Упорненское!C129+Харьковское!C129+Чамлыкское!C129</f>
        <v>#REF!</v>
      </c>
      <c r="D129" s="43" t="e">
        <f>Лабинское!#REF!+Ахметовское!D129+Владимирское!D129+Вознесенское!D129+Зассовское!D129+Каладжинское!D129+Лучевое!D129+Отважненское!D129+Первосинюхинское!D129+Сладковское!D129+Упорненское!D129+Харьковское!D129+Чамлыкское!D129</f>
        <v>#REF!</v>
      </c>
      <c r="E129" s="43" t="e">
        <f>Лабинское!#REF!+Ахметовское!E129+Владимирское!E129+Вознесенское!E129+Зассовское!E129+Каладжинское!E129+Лучевое!E129+Отважненское!E129+Первосинюхинское!E129+Сладковское!E129+Упорненское!E129+Харьковское!E129+Чамлыкское!E129</f>
        <v>#REF!</v>
      </c>
      <c r="F129" s="43" t="e">
        <f>Лабинское!#REF!+Ахметовское!F129+Владимирское!F129+Вознесенское!F129+Зассовское!F129+Каладжинское!F129+Лучевое!F129+Отважненское!F129+Первосинюхинское!F129+Сладковское!F129+Упорненское!F129+Харьковское!F129+Чамлыкское!F129</f>
        <v>#REF!</v>
      </c>
    </row>
    <row r="130" spans="1:6" ht="14.25" customHeight="1">
      <c r="A130" s="2" t="s">
        <v>100</v>
      </c>
      <c r="B130" s="10"/>
      <c r="C130" s="29" t="e">
        <f>C129/B129*100</f>
        <v>#REF!</v>
      </c>
      <c r="D130" s="29" t="e">
        <f>D129/C129*100</f>
        <v>#REF!</v>
      </c>
      <c r="E130" s="29" t="e">
        <f>E129/D129*100</f>
        <v>#REF!</v>
      </c>
      <c r="F130" s="29" t="e">
        <f>F129/E129*100</f>
        <v>#REF!</v>
      </c>
    </row>
    <row r="131" spans="1:6" ht="14.25" customHeight="1">
      <c r="A131" s="33" t="s">
        <v>86</v>
      </c>
      <c r="B131" s="10">
        <f>Лабинское!B77+Ахметовское!B131+Владимирское!B131+Вознесенское!B131+Зассовское!B131+Каладжинское!B131+Лучевое!B131+Отважненское!B131+Первосинюхинское!B131+Сладковское!B131+Упорненское!B131+Харьковское!B131+Чамлыкское!B131</f>
        <v>1072</v>
      </c>
      <c r="C131" s="10">
        <f>Лабинское!C77+Ахметовское!C131+Владимирское!C131+Вознесенское!C131+Зассовское!C131+Каладжинское!C131+Лучевое!C131+Отважненское!C131+Первосинюхинское!C131+Сладковское!C131+Упорненское!C131+Харьковское!C131+Чамлыкское!C131</f>
        <v>1350</v>
      </c>
      <c r="D131" s="10">
        <f>Лабинское!D77+Ахметовское!D131+Владимирское!D131+Вознесенское!D131+Зассовское!D131+Каладжинское!D131+Лучевое!D131+Отважненское!D131+Первосинюхинское!D131+Сладковское!D131+Упорненское!D131+Харьковское!D131+Чамлыкское!D131</f>
        <v>1834</v>
      </c>
      <c r="E131" s="43">
        <f>Лабинское!E77+Ахметовское!E131+Владимирское!E131+Вознесенское!E131+Зассовское!E131+Каладжинское!E131+Лучевое!E131+Отважненское!E131+Первосинюхинское!E131+Сладковское!E131+Упорненское!E131+Харьковское!E131+Чамлыкское!E131</f>
        <v>2207.216</v>
      </c>
      <c r="F131" s="43">
        <f>Лабинское!F77+Ахметовское!F131+Владимирское!F131+Вознесенское!F131+Зассовское!F131+Каладжинское!F131+Лучевое!F131+Отважненское!F131+Первосинюхинское!F131+Сладковское!F131+Упорненское!F131+Харьковское!F131+Чамлыкское!F131</f>
        <v>2329.984910848</v>
      </c>
    </row>
    <row r="132" spans="1:6" ht="14.25" customHeight="1">
      <c r="A132" s="2" t="s">
        <v>100</v>
      </c>
      <c r="B132" s="10"/>
      <c r="C132" s="29">
        <f>C131/B131*100</f>
        <v>125.93283582089552</v>
      </c>
      <c r="D132" s="29">
        <f>D131/C131*100</f>
        <v>135.85185185185185</v>
      </c>
      <c r="E132" s="29">
        <f>E131/D131*100</f>
        <v>120.34983642311884</v>
      </c>
      <c r="F132" s="29">
        <f>F131/E131*100</f>
        <v>105.56216114997355</v>
      </c>
    </row>
    <row r="133" spans="1:6" ht="14.25" customHeight="1">
      <c r="A133" s="33" t="s">
        <v>89</v>
      </c>
      <c r="B133" s="10">
        <f>Лабинское!B79+Ахметовское!B133+Владимирское!B133+Вознесенское!B133+Зассовское!B133+Каладжинское!B133+Лучевое!B133+Отважненское!B133+Первосинюхинское!B133+Сладковское!B133+Упорненское!B133+Харьковское!B133+Чамлыкское!B133</f>
        <v>5694</v>
      </c>
      <c r="C133" s="10">
        <f>Лабинское!C79+Ахметовское!C133+Владимирское!C133+Вознесенское!C133+Зассовское!C133+Каладжинское!C133+Лучевое!C133+Отважненское!C133+Первосинюхинское!C133+Сладковское!C133+Упорненское!C133+Харьковское!C133+Чамлыкское!C133</f>
        <v>5785</v>
      </c>
      <c r="D133" s="43">
        <f>Лабинское!D79+Ахметовское!D133+Владимирское!D133+Вознесенское!D133+Зассовское!D133+Каладжинское!D133+Лучевое!D133+Отважненское!D133+Первосинюхинское!D133+Сладковское!D133+Упорненское!D133+Харьковское!D133+Чамлыкское!D133</f>
        <v>6594.84</v>
      </c>
      <c r="E133" s="43">
        <f>Лабинское!E79+Ахметовское!E133+Владимирское!E133+Вознесенское!E133+Зассовское!E133+Каладжинское!E133+Лучевое!E133+Отважненское!E133+Первосинюхинское!E133+Сладковское!E133+Упорненское!E133+Харьковское!E133+Чамлыкское!E133</f>
        <v>7021.879599999998</v>
      </c>
      <c r="F133" s="43">
        <f>Лабинское!F79+Ахметовское!F133+Владимирское!F133+Вознесенское!F133+Зассовское!F133+Каладжинское!F133+Лучевое!F133+Отважненское!F133+Первосинюхинское!F133+Сладковское!F133+Упорненское!F133+Харьковское!F133+Чамлыкское!F133</f>
        <v>7376.127330000001</v>
      </c>
    </row>
    <row r="134" spans="1:6" ht="14.25" customHeight="1">
      <c r="A134" s="2" t="s">
        <v>100</v>
      </c>
      <c r="B134" s="10"/>
      <c r="C134" s="29">
        <f>C133/B133*100</f>
        <v>101.59817351598173</v>
      </c>
      <c r="D134" s="29">
        <f>D133/C133*100</f>
        <v>113.99896283491788</v>
      </c>
      <c r="E134" s="29">
        <f>E133/D133*100</f>
        <v>106.47535952350621</v>
      </c>
      <c r="F134" s="29">
        <f>F133/E133*100</f>
        <v>105.04491318820111</v>
      </c>
    </row>
    <row r="135" spans="1:6" ht="14.25" customHeight="1">
      <c r="A135" s="30" t="s">
        <v>92</v>
      </c>
      <c r="B135" s="28" t="e">
        <f>B137+B139+B141</f>
        <v>#REF!</v>
      </c>
      <c r="C135" s="39" t="e">
        <f>C137+C139+C141</f>
        <v>#REF!</v>
      </c>
      <c r="D135" s="49" t="e">
        <f>D137+D139+D141</f>
        <v>#REF!</v>
      </c>
      <c r="E135" s="49" t="e">
        <f>E137+E139+E141</f>
        <v>#REF!</v>
      </c>
      <c r="F135" s="49" t="e">
        <f>F137+F139+F141</f>
        <v>#REF!</v>
      </c>
    </row>
    <row r="136" spans="1:6" ht="14.25" customHeight="1">
      <c r="A136" s="2" t="s">
        <v>100</v>
      </c>
      <c r="B136" s="10"/>
      <c r="C136" s="29" t="e">
        <f>C135/B135*100</f>
        <v>#REF!</v>
      </c>
      <c r="D136" s="29" t="e">
        <f>D135/C135*100</f>
        <v>#REF!</v>
      </c>
      <c r="E136" s="29" t="e">
        <f>E135/D135*100</f>
        <v>#REF!</v>
      </c>
      <c r="F136" s="29" t="e">
        <f>F135/E135*100</f>
        <v>#REF!</v>
      </c>
    </row>
    <row r="137" spans="1:6" ht="14.25" customHeight="1">
      <c r="A137" s="33" t="s">
        <v>85</v>
      </c>
      <c r="B137" s="10" t="e">
        <f>Лабинское!#REF!+Ахметовское!B137+Владимирское!B137+Вознесенское!B137+Зассовское!B137+Каладжинское!B137+Лучевое!B137+Отважненское!B137+Первосинюхинское!B137+Сладковское!B137+Упорненское!B137+Харьковское!B137+Чамлыкское!B137</f>
        <v>#REF!</v>
      </c>
      <c r="C137" s="10" t="e">
        <f>Лабинское!#REF!+Ахметовское!C137+Владимирское!C137+Вознесенское!C137+Зассовское!C137+Каладжинское!C137+Лучевое!C137+Отважненское!C137+Первосинюхинское!C137+Сладковское!C137+Упорненское!C137+Харьковское!C137+Чамлыкское!C137</f>
        <v>#REF!</v>
      </c>
      <c r="D137" s="10" t="e">
        <f>Лабинское!#REF!+Ахметовское!D137+Владимирское!D137+Вознесенское!D137+Зассовское!D137+Каладжинское!D137+Лучевое!D137+Отважненское!D137+Первосинюхинское!D137+Сладковское!D137+Упорненское!D137+Харьковское!D137+Чамлыкское!D137</f>
        <v>#REF!</v>
      </c>
      <c r="E137" s="10" t="e">
        <f>Лабинское!#REF!+Ахметовское!E137+Владимирское!E137+Вознесенское!E137+Зассовское!E137+Каладжинское!E137+Лучевое!E137+Отважненское!E137+Первосинюхинское!E137+Сладковское!E137+Упорненское!E137+Харьковское!E137+Чамлыкское!E137</f>
        <v>#REF!</v>
      </c>
      <c r="F137" s="10" t="e">
        <f>Лабинское!#REF!+Ахметовское!F137+Владимирское!F137+Вознесенское!F137+Зассовское!F137+Каладжинское!F137+Лучевое!F137+Отважненское!F137+Первосинюхинское!F137+Сладковское!F137+Упорненское!F137+Харьковское!F137+Чамлыкское!F137</f>
        <v>#REF!</v>
      </c>
    </row>
    <row r="138" spans="1:6" ht="14.25" customHeight="1">
      <c r="A138" s="2" t="s">
        <v>100</v>
      </c>
      <c r="B138" s="10"/>
      <c r="C138" s="29" t="e">
        <f>C137/B137*100</f>
        <v>#REF!</v>
      </c>
      <c r="D138" s="29" t="e">
        <f>D137/C137*100</f>
        <v>#REF!</v>
      </c>
      <c r="E138" s="29" t="e">
        <f>E137/D137*100</f>
        <v>#REF!</v>
      </c>
      <c r="F138" s="29" t="e">
        <f>F137/E137*100</f>
        <v>#REF!</v>
      </c>
    </row>
    <row r="139" spans="1:6" ht="14.25" customHeight="1">
      <c r="A139" s="33" t="s">
        <v>86</v>
      </c>
      <c r="B139" s="10">
        <f>Лабинское!B81+Ахметовское!B139+Владимирское!B139+Вознесенское!B139+Зассовское!B139+Каладжинское!B139+Лучевое!B139+Отважненское!B139+Первосинюхинское!B139+Сладковское!B139+Упорненское!B139+Харьковское!B139+Чамлыкское!B139</f>
        <v>2236</v>
      </c>
      <c r="C139" s="10">
        <f>Лабинское!C81+Ахметовское!C139+Владимирское!C139+Вознесенское!C139+Зассовское!C139+Каладжинское!C139+Лучевое!C139+Отважненское!C139+Первосинюхинское!C139+Сладковское!C139+Упорненское!C139+Харьковское!C139+Чамлыкское!C139</f>
        <v>3524</v>
      </c>
      <c r="D139" s="43">
        <f>Лабинское!D81+Ахметовское!D139+Владимирское!D139+Вознесенское!D139+Зассовское!D139+Каладжинское!D139+Лучевое!D139+Отважненское!D139+Первосинюхинское!D139+Сладковское!D139+Упорненское!D139+Харьковское!D139+Чамлыкское!D139</f>
        <v>4045.1259999999997</v>
      </c>
      <c r="E139" s="43">
        <f>Лабинское!E81+Ахметовское!E139+Владимирское!E139+Вознесенское!E139+Зассовское!E139+Каладжинское!E139+Лучевое!E139+Отважненское!E139+Первосинюхинское!E139+Сладковское!E139+Упорненское!E139+Харьковское!E139+Чамлыкское!E139</f>
        <v>4115.217142</v>
      </c>
      <c r="F139" s="43">
        <f>Лабинское!F81+Ахметовское!F139+Владимирское!F139+Вознесенское!F139+Зассовское!F139+Каладжинское!F139+Лучевое!F139+Отважненское!F139+Первосинюхинское!F139+Сладковское!F139+Упорненское!F139+Харьковское!F139+Чамлыкское!F139</f>
        <v>4145.243661993999</v>
      </c>
    </row>
    <row r="140" spans="1:6" ht="14.25" customHeight="1">
      <c r="A140" s="2" t="s">
        <v>100</v>
      </c>
      <c r="B140" s="10"/>
      <c r="C140" s="29">
        <f>C139/B139*100</f>
        <v>157.60286225402504</v>
      </c>
      <c r="D140" s="43">
        <f>D139/C139*100</f>
        <v>114.78791146424516</v>
      </c>
      <c r="E140" s="43">
        <f>E139/D139*100</f>
        <v>101.7327307480657</v>
      </c>
      <c r="F140" s="43">
        <f>F139/E139*100</f>
        <v>100.72964606624393</v>
      </c>
    </row>
    <row r="141" spans="1:6" ht="14.25" customHeight="1">
      <c r="A141" s="33" t="s">
        <v>89</v>
      </c>
      <c r="B141" s="10" t="e">
        <f>Лабинское!#REF!+Ахметовское!B141+Владимирское!B141+Вознесенское!B141+Зассовское!B141+Каладжинское!B141+Лучевое!B141+Отважненское!B141+Первосинюхинское!B141+Сладковское!B141+Упорненское!B141+Харьковское!B141+Чамлыкское!B141</f>
        <v>#REF!</v>
      </c>
      <c r="C141" s="10" t="e">
        <f>Лабинское!#REF!+Ахметовское!C141+Владимирское!C141+Вознесенское!C141+Зассовское!C141+Каладжинское!C141+Лучевое!C141+Отважненское!C141+Первосинюхинское!C141+Сладковское!C141+Упорненское!C141+Харьковское!C141+Чамлыкское!C141</f>
        <v>#REF!</v>
      </c>
      <c r="D141" s="43" t="e">
        <f>Лабинское!#REF!+Ахметовское!D141+Владимирское!D141+Вознесенское!D141+Зассовское!D141+Каладжинское!D141+Лучевое!D141+Отважненское!D141+Первосинюхинское!D141+Сладковское!D141+Упорненское!D141+Харьковское!D141+Чамлыкское!D141</f>
        <v>#REF!</v>
      </c>
      <c r="E141" s="43" t="e">
        <f>Лабинское!#REF!+Ахметовское!E141+Владимирское!E141+Вознесенское!E141+Зассовское!E141+Каладжинское!E141+Лучевое!E141+Отважненское!E141+Первосинюхинское!E141+Сладковское!E141+Упорненское!E141+Харьковское!E141+Чамлыкское!E141</f>
        <v>#REF!</v>
      </c>
      <c r="F141" s="43" t="e">
        <f>Лабинское!#REF!+Ахметовское!F141+Владимирское!F141+Вознесенское!F141+Зассовское!F141+Каладжинское!F141+Лучевое!F141+Отважненское!F141+Первосинюхинское!F141+Сладковское!F141+Упорненское!F141+Харьковское!F141+Чамлыкское!F141</f>
        <v>#REF!</v>
      </c>
    </row>
    <row r="142" spans="1:6" ht="14.25" customHeight="1">
      <c r="A142" s="2" t="s">
        <v>100</v>
      </c>
      <c r="B142" s="10"/>
      <c r="C142" s="29" t="e">
        <f>C141/B141*100</f>
        <v>#REF!</v>
      </c>
      <c r="D142" s="29" t="e">
        <f>D141/C141*100</f>
        <v>#REF!</v>
      </c>
      <c r="E142" s="29" t="e">
        <f>E141/D141*100</f>
        <v>#REF!</v>
      </c>
      <c r="F142" s="29" t="e">
        <f>F141/E141*100</f>
        <v>#REF!</v>
      </c>
    </row>
    <row r="143" spans="1:6" ht="14.25" customHeight="1">
      <c r="A143" s="30" t="s">
        <v>93</v>
      </c>
      <c r="B143" s="39">
        <f>B145+B147+B149</f>
        <v>492.0199999999999</v>
      </c>
      <c r="C143" s="39">
        <f>C145+C147+C149</f>
        <v>510.59665145911293</v>
      </c>
      <c r="D143" s="39">
        <f>D145+D147+D149</f>
        <v>514.1928919399566</v>
      </c>
      <c r="E143" s="39">
        <f>E145+E147+E149</f>
        <v>516.7235478407865</v>
      </c>
      <c r="F143" s="39">
        <f>F145+F147+F149</f>
        <v>518.2504411816062</v>
      </c>
    </row>
    <row r="144" spans="1:6" ht="14.25" customHeight="1">
      <c r="A144" s="2" t="s">
        <v>100</v>
      </c>
      <c r="B144" s="10"/>
      <c r="C144" s="29">
        <f>C143/B143*100</f>
        <v>103.77558868727147</v>
      </c>
      <c r="D144" s="29">
        <f>D143/C143*100</f>
        <v>100.70432120355015</v>
      </c>
      <c r="E144" s="29">
        <f>E143/D143*100</f>
        <v>100.49216080978528</v>
      </c>
      <c r="F144" s="29">
        <f>F143/E143*100</f>
        <v>100.29549521154979</v>
      </c>
    </row>
    <row r="145" spans="1:6" ht="14.25" customHeight="1">
      <c r="A145" s="33" t="s">
        <v>85</v>
      </c>
      <c r="B145" s="10">
        <f>Лабинское!B86+Ахметовское!B145+Владимирское!B145+Вознесенское!B145+Зассовское!B145+Каладжинское!B145+Лучевое!B145+Отважненское!B145+Первосинюхинское!B145+Сладковское!B145+Упорненское!B145+Харьковское!B145+Чамлыкское!B145</f>
        <v>123.2</v>
      </c>
      <c r="C145" s="10">
        <f>Лабинское!C86+Ахметовское!C145+Владимирское!C145+Вознесенское!C145+Зассовское!C145+Каладжинское!C145+Лучевое!C145+Отважненское!C145+Первосинюхинское!C145+Сладковское!C145+Упорненское!C145+Харьковское!C145+Чамлыкское!C145</f>
        <v>108.50501848917062</v>
      </c>
      <c r="D145" s="43">
        <f>Лабинское!D86+Ахметовское!D145+Владимирское!D145+Вознесенское!D145+Зассовское!D145+Каладжинское!D145+Лучевое!D145+Отважненское!D145+Первосинюхинское!D145+Сладковское!D145+Упорненское!D145+Харьковское!D145+Чамлыкское!D145</f>
        <v>110.66212268743914</v>
      </c>
      <c r="E145" s="43">
        <f>Лабинское!E86+Ахметовское!E145+Владимирское!E145+Вознесенское!E145+Зассовское!E145+Каладжинское!E145+Лучевое!E145+Отважненское!E145+Первосинюхинское!E145+Сладковское!E145+Упорненское!E145+Харьковское!E145+Чамлыкское!E145</f>
        <v>110.77870655521338</v>
      </c>
      <c r="F145" s="43">
        <f>Лабинское!F86+Ахметовское!F145+Владимирское!F145+Вознесенское!F145+Зассовское!F145+Каладжинское!F145+Лучевое!F145+Отважненское!F145+Первосинюхинское!F145+Сладковское!F145+Упорненское!F145+Харьковское!F145+Чамлыкское!F145</f>
        <v>109.80937251787132</v>
      </c>
    </row>
    <row r="146" spans="1:7" ht="14.25" customHeight="1">
      <c r="A146" s="2" t="s">
        <v>100</v>
      </c>
      <c r="B146" s="10"/>
      <c r="C146" s="29">
        <f>C145/B145*100</f>
        <v>88.07225526718395</v>
      </c>
      <c r="D146" s="43">
        <f>D145/C145*100</f>
        <v>101.98802251573626</v>
      </c>
      <c r="E146" s="43">
        <f>E145/D145*100</f>
        <v>100.10535119419634</v>
      </c>
      <c r="F146" s="43">
        <f>F145/E145*100</f>
        <v>99.12498162554468</v>
      </c>
      <c r="G146" s="40"/>
    </row>
    <row r="147" spans="1:7" ht="14.25" customHeight="1">
      <c r="A147" s="33" t="s">
        <v>86</v>
      </c>
      <c r="B147" s="10">
        <f>Лабинское!B88+Ахметовское!B147+Владимирское!B147+Вознесенское!B147+Зассовское!B147+Каладжинское!B147+Лучевое!B147+Отважненское!B147+Первосинюхинское!B147+Сладковское!B147+Упорненское!B147+Харьковское!B147+Чамлыкское!B147</f>
        <v>107.50999999999999</v>
      </c>
      <c r="C147" s="10">
        <f>Лабинское!C88+Ахметовское!C147+Владимирское!C147+Вознесенское!C147+Зассовское!C147+Каладжинское!C147+Лучевое!C147+Отважненское!C147+Первосинюхинское!C147+Сладковское!C147+Упорненское!C147+Харьковское!C147+Чамлыкское!C147</f>
        <v>114.79512867194806</v>
      </c>
      <c r="D147" s="29">
        <f>Лабинское!D88+Ахметовское!D147+Владимирское!D147+Вознесенское!D147+Зассовское!D147+Каладжинское!D147+Лучевое!D147+Отважненское!D147+Первосинюхинское!D147+Сладковское!D147+Упорненское!D147+Харьковское!D147+Чамлыкское!D147</f>
        <v>114.67924946873366</v>
      </c>
      <c r="E147" s="29">
        <f>Лабинское!E88+Ахметовское!E147+Владимирское!E147+Вознесенское!E147+Зассовское!E147+Каладжинское!E147+Лучевое!E147+Отважненское!E147+Первосинюхинское!E147+Сладковское!E147+Упорненское!E147+Харьковское!E147+Чамлыкское!E147</f>
        <v>115.79091049632584</v>
      </c>
      <c r="F147" s="29">
        <f>Лабинское!F88+Ахметовское!F147+Владимирское!F147+Вознесенское!F147+Зассовское!F147+Каладжинское!F147+Лучевое!F147+Отважненское!F147+Первосинюхинское!F147+Сладковское!F147+Упорненское!F147+Харьковское!F147+Чамлыкское!F147</f>
        <v>116.81743788005664</v>
      </c>
      <c r="G147" s="45"/>
    </row>
    <row r="148" spans="1:6" ht="14.25" customHeight="1">
      <c r="A148" s="2" t="s">
        <v>100</v>
      </c>
      <c r="B148" s="10"/>
      <c r="C148" s="29">
        <f>C147/B147*100</f>
        <v>106.77623353357649</v>
      </c>
      <c r="D148" s="29">
        <f>D147/C147*100</f>
        <v>99.89905564412446</v>
      </c>
      <c r="E148" s="29">
        <f>E147/D147*100</f>
        <v>100.9693654542928</v>
      </c>
      <c r="F148" s="29">
        <f>F147/E147*100</f>
        <v>100.88653537598998</v>
      </c>
    </row>
    <row r="149" spans="1:6" ht="14.25" customHeight="1">
      <c r="A149" s="33" t="s">
        <v>89</v>
      </c>
      <c r="B149" s="10">
        <f>Лабинское!B90+Ахметовское!B149+Владимирское!B149+Вознесенское!B149+Зассовское!B149+Каладжинское!B149+Лучевое!B149+Отважненское!B149+Первосинюхинское!B149+Сладковское!B149+Упорненское!B149+Харьковское!B149+Чамлыкское!B149</f>
        <v>261.30999999999995</v>
      </c>
      <c r="C149" s="29">
        <f>Лабинское!C90+Ахметовское!C149+Владимирское!C149+Вознесенское!C149+Зассовское!C149+Каладжинское!C149+Лучевое!C149+Отважненское!C149+Первосинюхинское!C149+Сладковское!C149+Упорненское!C149+Харьковское!C149+Чамлыкское!C149</f>
        <v>287.29650429799426</v>
      </c>
      <c r="D149" s="29">
        <f>Лабинское!D90+Ахметовское!D149+Владимирское!D149+Вознесенское!D149+Зассовское!D149+Каладжинское!D149+Лучевое!D149+Отважненское!D149+Первосинюхинское!D149+Сладковское!D149+Упорненское!D149+Харьковское!D149+Чамлыкское!D149</f>
        <v>288.85151978378383</v>
      </c>
      <c r="E149" s="38">
        <f>Лабинское!E90+Ахметовское!E149+Владимирское!E149+Вознесенское!E149+Зассовское!E149+Каладжинское!E149+Лучевое!E149+Отважненское!E149+Первосинюхинское!E149+Сладковское!E149+Упорненское!E149+Харьковское!E149+Чамлыкское!E149</f>
        <v>290.1539307892473</v>
      </c>
      <c r="F149" s="29">
        <f>Лабинское!F90+Ахметовское!F149+Владимирское!F149+Вознесенское!F149+Зассовское!F149+Каладжинское!F149+Лучевое!F149+Отважненское!F149+Первосинюхинское!F149+Сладковское!F149+Упорненское!F149+Харьковское!F149+Чамлыкское!F149</f>
        <v>291.6236307836783</v>
      </c>
    </row>
    <row r="150" spans="1:6" ht="14.25" customHeight="1">
      <c r="A150" s="2" t="s">
        <v>100</v>
      </c>
      <c r="B150" s="10"/>
      <c r="C150" s="29">
        <f>C149/B149*100</f>
        <v>109.94470334009196</v>
      </c>
      <c r="D150" s="29">
        <f>D149/C149*100</f>
        <v>100.5412580600621</v>
      </c>
      <c r="E150" s="29">
        <f>E149/D149*100</f>
        <v>100.45089290388307</v>
      </c>
      <c r="F150" s="29">
        <f>F149/E149*100</f>
        <v>100.5065242405758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4:A5"/>
    <mergeCell ref="A2:F2"/>
    <mergeCell ref="D5:F5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K35" sqref="K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114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434220</v>
      </c>
      <c r="C35" s="43">
        <f>C37+C39+C41</f>
        <v>460707.8</v>
      </c>
      <c r="D35" s="43">
        <f>D37+D39+D41</f>
        <v>502147.5</v>
      </c>
      <c r="E35" s="43">
        <f>E37+E39+E41</f>
        <v>543828.2000000001</v>
      </c>
      <c r="F35" s="43">
        <f>F37+F39+F41</f>
        <v>592270.7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172539</v>
      </c>
      <c r="C37" s="10">
        <v>187513</v>
      </c>
      <c r="D37" s="10">
        <v>203726.1</v>
      </c>
      <c r="E37" s="10">
        <v>222941.1</v>
      </c>
      <c r="F37" s="10">
        <v>245837</v>
      </c>
    </row>
    <row r="38" spans="1:6" ht="15" customHeight="1">
      <c r="A38" s="2" t="s">
        <v>100</v>
      </c>
      <c r="B38" s="10"/>
      <c r="C38" s="29">
        <f>C37/B37*100</f>
        <v>108.67861758790767</v>
      </c>
      <c r="D38" s="29">
        <f>D37/C37*100</f>
        <v>108.64638718382193</v>
      </c>
      <c r="E38" s="29">
        <f>E37/D37*100</f>
        <v>109.43178120034693</v>
      </c>
      <c r="F38" s="29">
        <f>F37/E37*100</f>
        <v>110.26993228256252</v>
      </c>
    </row>
    <row r="39" spans="1:6" ht="29.25" customHeight="1">
      <c r="A39" s="33" t="s">
        <v>86</v>
      </c>
      <c r="B39" s="10">
        <v>133259</v>
      </c>
      <c r="C39" s="29">
        <v>141336</v>
      </c>
      <c r="D39" s="29">
        <v>154747.3</v>
      </c>
      <c r="E39" s="29">
        <v>168349.7</v>
      </c>
      <c r="F39" s="29">
        <v>182755</v>
      </c>
    </row>
    <row r="40" spans="1:6" ht="16.5" customHeight="1">
      <c r="A40" s="2" t="s">
        <v>100</v>
      </c>
      <c r="B40" s="10"/>
      <c r="C40" s="29">
        <f>C39/B39*100</f>
        <v>106.0611290794618</v>
      </c>
      <c r="D40" s="29">
        <f>D39/C39*100</f>
        <v>109.48894832172978</v>
      </c>
      <c r="E40" s="29">
        <f>E39/D39*100</f>
        <v>108.79007258931175</v>
      </c>
      <c r="F40" s="29">
        <f>F39/E39*100</f>
        <v>108.55677200493972</v>
      </c>
    </row>
    <row r="41" spans="1:6" ht="17.25" customHeight="1">
      <c r="A41" s="33" t="s">
        <v>87</v>
      </c>
      <c r="B41" s="10">
        <v>128422</v>
      </c>
      <c r="C41" s="29">
        <v>131858.8</v>
      </c>
      <c r="D41" s="29">
        <v>143674.1</v>
      </c>
      <c r="E41" s="29">
        <v>152537.4</v>
      </c>
      <c r="F41" s="29">
        <v>163678.7</v>
      </c>
    </row>
    <row r="42" spans="1:6" ht="17.25" customHeight="1">
      <c r="A42" s="2" t="s">
        <v>100</v>
      </c>
      <c r="B42" s="10"/>
      <c r="C42" s="29">
        <f>C41/B41*100</f>
        <v>102.67617697902227</v>
      </c>
      <c r="D42" s="29">
        <f>D41/C41*100</f>
        <v>108.96056994299965</v>
      </c>
      <c r="E42" s="29">
        <f>E41/D41*100</f>
        <v>106.16903116149675</v>
      </c>
      <c r="F42" s="29">
        <f>F41/E41*100</f>
        <v>107.30397922083372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26.43</v>
      </c>
      <c r="C44" s="10">
        <v>21.38</v>
      </c>
      <c r="D44" s="38">
        <f>C44*1.02</f>
        <v>21.8076</v>
      </c>
      <c r="E44" s="38">
        <f>D44*1.03</f>
        <v>22.461828</v>
      </c>
      <c r="F44" s="38">
        <f>E44*1.02</f>
        <v>22.91106456</v>
      </c>
    </row>
    <row r="45" spans="1:6" ht="15">
      <c r="A45" s="2" t="s">
        <v>100</v>
      </c>
      <c r="B45" s="10"/>
      <c r="C45" s="29">
        <f>C44/B44*100</f>
        <v>80.8929247067726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8.73</v>
      </c>
      <c r="C46" s="10">
        <v>6.22</v>
      </c>
      <c r="D46" s="38">
        <f>C46*1.02</f>
        <v>6.3444</v>
      </c>
      <c r="E46" s="38">
        <f>D46*1.03</f>
        <v>6.534732000000001</v>
      </c>
      <c r="F46" s="38">
        <f>E46*1.019</f>
        <v>6.658891908</v>
      </c>
    </row>
    <row r="47" spans="1:6" ht="15">
      <c r="A47" s="2" t="s">
        <v>100</v>
      </c>
      <c r="B47" s="10"/>
      <c r="C47" s="29">
        <f>C46/B46*100</f>
        <v>71.24856815578464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0.35</v>
      </c>
      <c r="C48" s="10">
        <v>0.77</v>
      </c>
      <c r="D48" s="38">
        <f>C48*1.032</f>
        <v>0.79464</v>
      </c>
      <c r="E48" s="38">
        <f>D48*1.03</f>
        <v>0.8184792000000001</v>
      </c>
      <c r="F48" s="38">
        <f>E48*1.032</f>
        <v>0.8446705344000001</v>
      </c>
    </row>
    <row r="49" spans="1:7" ht="15">
      <c r="A49" s="2" t="s">
        <v>100</v>
      </c>
      <c r="B49" s="10"/>
      <c r="C49" s="29">
        <f>C48/B48*100</f>
        <v>220.00000000000003</v>
      </c>
      <c r="D49" s="29">
        <f>D48/C48*100</f>
        <v>103.2</v>
      </c>
      <c r="E49" s="29">
        <f>E48/D48*100</f>
        <v>103</v>
      </c>
      <c r="F49" s="29">
        <f>F48/E48*100</f>
        <v>103.2</v>
      </c>
      <c r="G49" s="41"/>
    </row>
    <row r="50" spans="1:6" ht="15">
      <c r="A50" s="30" t="s">
        <v>5</v>
      </c>
      <c r="B50" s="10">
        <v>5.15</v>
      </c>
      <c r="C50" s="10">
        <v>24.27</v>
      </c>
      <c r="D50" s="38">
        <f>C50*1.022</f>
        <v>24.80394</v>
      </c>
      <c r="E50" s="38">
        <f>D50*1.023</f>
        <v>25.37443062</v>
      </c>
      <c r="F50" s="38">
        <f>E50*1.02</f>
        <v>25.881919232399998</v>
      </c>
    </row>
    <row r="51" spans="1:6" ht="15">
      <c r="A51" s="2" t="s">
        <v>100</v>
      </c>
      <c r="B51" s="10"/>
      <c r="C51" s="29">
        <f>C50/B50*100</f>
        <v>471.26213592233006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2.7</v>
      </c>
      <c r="C52" s="10">
        <v>2.03</v>
      </c>
      <c r="D52" s="38">
        <f>C52*1.043</f>
        <v>2.1172899999999997</v>
      </c>
      <c r="E52" s="38">
        <f>D52*1.058</f>
        <v>2.2400928199999997</v>
      </c>
      <c r="F52" s="38">
        <f>E52*1.029</f>
        <v>2.3050555117799996</v>
      </c>
    </row>
    <row r="53" spans="1:6" ht="15">
      <c r="A53" s="2" t="s">
        <v>100</v>
      </c>
      <c r="B53" s="10"/>
      <c r="C53" s="29">
        <f>C52/B52*100</f>
        <v>75.18518518518518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0.93</v>
      </c>
      <c r="C54" s="10">
        <f>C56+C58+C60</f>
        <v>0.8600000000000001</v>
      </c>
      <c r="D54" s="38">
        <f>D56+D58+D60</f>
        <v>0.8805780000000001</v>
      </c>
      <c r="E54" s="38">
        <f>E56+E58+E60</f>
        <v>0.9018511326</v>
      </c>
      <c r="F54" s="38">
        <f>F56+F58+F60</f>
        <v>0.9285324597135001</v>
      </c>
    </row>
    <row r="55" spans="1:6" ht="15">
      <c r="A55" s="2" t="s">
        <v>100</v>
      </c>
      <c r="B55" s="10"/>
      <c r="C55" s="29">
        <f>C54/B54*100</f>
        <v>92.4731182795699</v>
      </c>
      <c r="D55" s="29">
        <f>D54/C54*100</f>
        <v>102.39279069767441</v>
      </c>
      <c r="E55" s="29">
        <f>E54/D54*100</f>
        <v>102.4158146808119</v>
      </c>
      <c r="F55" s="29">
        <f>F54/E54*100</f>
        <v>102.9585068032879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0.14</v>
      </c>
      <c r="C58" s="10">
        <v>0.06</v>
      </c>
      <c r="D58" s="42">
        <f>C58*1.0763</f>
        <v>0.064578</v>
      </c>
      <c r="E58" s="42">
        <f>D58*1.0767</f>
        <v>0.06953113259999999</v>
      </c>
      <c r="F58" s="42">
        <f>E58*1.0725</f>
        <v>0.07457213971349999</v>
      </c>
    </row>
    <row r="59" spans="1:6" ht="16.5" customHeight="1">
      <c r="A59" s="2" t="s">
        <v>100</v>
      </c>
      <c r="B59" s="10"/>
      <c r="C59" s="29">
        <f>C58/B58*100</f>
        <v>42.85714285714285</v>
      </c>
      <c r="D59" s="29">
        <f>D58/C58*100</f>
        <v>107.63000000000001</v>
      </c>
      <c r="E59" s="29">
        <f>E58/D58*100</f>
        <v>107.67</v>
      </c>
      <c r="F59" s="29">
        <f>F58/E58*100</f>
        <v>107.25</v>
      </c>
    </row>
    <row r="60" spans="1:6" ht="15" customHeight="1">
      <c r="A60" s="33" t="s">
        <v>89</v>
      </c>
      <c r="B60" s="10">
        <v>0.79</v>
      </c>
      <c r="C60" s="10">
        <v>0.8</v>
      </c>
      <c r="D60" s="38">
        <f>C60*1.02</f>
        <v>0.8160000000000001</v>
      </c>
      <c r="E60" s="38">
        <f>D60*1.02</f>
        <v>0.8323200000000001</v>
      </c>
      <c r="F60" s="38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101.26582278481013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0.63</v>
      </c>
      <c r="D62" s="10">
        <f>D64+D66+D68</f>
        <v>0.65</v>
      </c>
      <c r="E62" s="38">
        <f>E64+E66+E68</f>
        <v>0.6747000000000001</v>
      </c>
      <c r="F62" s="38">
        <f>F64+F66+F68</f>
        <v>0.6976398000000001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103.17460317460319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0.02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0.61</v>
      </c>
      <c r="C68" s="10">
        <v>0.63</v>
      </c>
      <c r="D68" s="10">
        <v>0.65</v>
      </c>
      <c r="E68" s="38">
        <f>D68*1.038</f>
        <v>0.6747000000000001</v>
      </c>
      <c r="F68" s="38">
        <f>E68*1.034</f>
        <v>0.6976398000000001</v>
      </c>
    </row>
    <row r="69" spans="1:6" ht="15.75" customHeight="1">
      <c r="A69" s="2" t="s">
        <v>100</v>
      </c>
      <c r="B69" s="10"/>
      <c r="C69" s="29">
        <f>C68/B68*100</f>
        <v>103.27868852459017</v>
      </c>
      <c r="D69" s="29">
        <f>D68/C68*100</f>
        <v>103.17460317460319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0.04</v>
      </c>
      <c r="C70" s="10">
        <f>C72+C74+C76</f>
        <v>0.04</v>
      </c>
      <c r="D70" s="10">
        <f>D72+D74+D76</f>
        <v>0.04212</v>
      </c>
      <c r="E70" s="10">
        <f>E72+E74+E76</f>
        <v>0.04435235999999999</v>
      </c>
      <c r="F70" s="10">
        <f>F72+F74+F76</f>
        <v>0.04856583419999999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0.04</v>
      </c>
      <c r="C76" s="10">
        <v>0.04</v>
      </c>
      <c r="D76" s="42">
        <f>C76*1.053</f>
        <v>0.04212</v>
      </c>
      <c r="E76" s="42">
        <f>D76*1.053</f>
        <v>0.04435235999999999</v>
      </c>
      <c r="F76" s="42">
        <f>E76*1.095</f>
        <v>0.04856583419999999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0.58</v>
      </c>
      <c r="C78" s="29">
        <f>C80+C82+C84</f>
        <v>0.624</v>
      </c>
      <c r="D78" s="10">
        <f>D80+D82+D84</f>
        <v>0.652272</v>
      </c>
      <c r="E78" s="10">
        <f>E80+E82+E84</f>
        <v>0.67423728</v>
      </c>
      <c r="F78" s="10">
        <f>F80+F82+F84</f>
        <v>0.69512406192</v>
      </c>
    </row>
    <row r="79" spans="1:6" ht="16.5" customHeight="1">
      <c r="A79" s="2" t="s">
        <v>100</v>
      </c>
      <c r="B79" s="10"/>
      <c r="C79" s="10">
        <f>C78/B78*100</f>
        <v>107.58620689655174</v>
      </c>
      <c r="D79" s="10">
        <f>D78/C78*100</f>
        <v>104.53076923076922</v>
      </c>
      <c r="E79" s="10">
        <f>E78/D78*100</f>
        <v>103.36750312752963</v>
      </c>
      <c r="F79" s="10">
        <f>F78/E78*100</f>
        <v>103.09783848202518</v>
      </c>
    </row>
    <row r="80" spans="1:6" ht="14.25" customHeight="1">
      <c r="A80" s="33" t="s">
        <v>85</v>
      </c>
      <c r="B80" s="10">
        <v>0.06</v>
      </c>
      <c r="C80" s="10">
        <v>0.1</v>
      </c>
      <c r="D80" s="38">
        <f>C80*1.069</f>
        <v>0.1069</v>
      </c>
      <c r="E80" s="10">
        <f>D80*1.032</f>
        <v>0.1103208</v>
      </c>
      <c r="F80" s="10">
        <f>E80*1.031</f>
        <v>0.11374074479999999</v>
      </c>
    </row>
    <row r="81" spans="1:6" ht="14.25" customHeight="1">
      <c r="A81" s="2" t="s">
        <v>100</v>
      </c>
      <c r="B81" s="10"/>
      <c r="C81" s="10">
        <f>C80/B80*100</f>
        <v>166.66666666666669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0.02</v>
      </c>
      <c r="C82" s="10">
        <v>0.044</v>
      </c>
      <c r="D82" s="10">
        <f>C82*1.333</f>
        <v>0.058651999999999996</v>
      </c>
      <c r="E82" s="10">
        <f>D82*1.2</f>
        <v>0.0703824</v>
      </c>
      <c r="F82" s="10">
        <f>E82*1.15</f>
        <v>0.08093975999999999</v>
      </c>
    </row>
    <row r="83" spans="1:6" ht="17.25" customHeight="1">
      <c r="A83" s="2" t="s">
        <v>100</v>
      </c>
      <c r="B83" s="10"/>
      <c r="C83" s="10">
        <f>C82/B82*100</f>
        <v>219.99999999999997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0.5</v>
      </c>
      <c r="C84" s="10">
        <v>0.48</v>
      </c>
      <c r="D84" s="10">
        <f>C84*1.014</f>
        <v>0.48672</v>
      </c>
      <c r="E84" s="10">
        <f>D84*1.014</f>
        <v>0.49353408</v>
      </c>
      <c r="F84" s="10">
        <f>E84*1.014</f>
        <v>0.50044355712</v>
      </c>
    </row>
    <row r="85" spans="1:6" ht="15">
      <c r="A85" s="2" t="s">
        <v>100</v>
      </c>
      <c r="B85" s="10"/>
      <c r="C85" s="10">
        <f>C84/B84*100</f>
        <v>96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2.9000000000000004</v>
      </c>
      <c r="C86" s="29">
        <f>C88+C90+C92</f>
        <v>1.613</v>
      </c>
      <c r="D86" s="10">
        <f>D88+D90+D92</f>
        <v>1.626214</v>
      </c>
      <c r="E86" s="10">
        <f>E88+E90+E92</f>
        <v>1.6457338468</v>
      </c>
      <c r="F86" s="10">
        <f>F88+F90+F92</f>
        <v>1.66087020791976</v>
      </c>
    </row>
    <row r="87" spans="1:6" ht="15">
      <c r="A87" s="2" t="s">
        <v>100</v>
      </c>
      <c r="B87" s="10"/>
      <c r="C87" s="10">
        <f>C86/B86*100</f>
        <v>55.620689655172406</v>
      </c>
      <c r="D87" s="10">
        <f>D86/C86*100</f>
        <v>100.81921884686919</v>
      </c>
      <c r="E87" s="10">
        <f>E86/D86*100</f>
        <v>101.20032460672456</v>
      </c>
      <c r="F87" s="10">
        <f>F86/E86*100</f>
        <v>100.91973323324372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0.2</v>
      </c>
      <c r="C90" s="10">
        <v>0.023</v>
      </c>
      <c r="D90" s="10">
        <f>C90*1.139</f>
        <v>0.026197</v>
      </c>
      <c r="E90" s="10">
        <f>D90*1.171</f>
        <v>0.030676687000000005</v>
      </c>
      <c r="F90" s="10">
        <f>E90*1.167</f>
        <v>0.03579969372900001</v>
      </c>
    </row>
    <row r="91" spans="1:6" ht="18" customHeight="1">
      <c r="A91" s="2" t="s">
        <v>100</v>
      </c>
      <c r="B91" s="10"/>
      <c r="C91" s="10">
        <f>C90/B90*100</f>
        <v>11.5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2.7</v>
      </c>
      <c r="C92" s="10">
        <v>1.59</v>
      </c>
      <c r="D92" s="10">
        <f>C92*1.0063</f>
        <v>1.600017</v>
      </c>
      <c r="E92" s="10">
        <f>D92*1.0094</f>
        <v>1.6150571598</v>
      </c>
      <c r="F92" s="10">
        <f>E92*1.0062</f>
        <v>1.62507051419076</v>
      </c>
    </row>
    <row r="93" spans="1:6" ht="15">
      <c r="A93" s="2" t="s">
        <v>100</v>
      </c>
      <c r="B93" s="10"/>
      <c r="C93" s="10">
        <f>C92/B92*100</f>
        <v>58.88888888888889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1237.2</v>
      </c>
      <c r="C94" s="29">
        <f>C96+C98+C100</f>
        <v>927.86</v>
      </c>
      <c r="D94" s="10">
        <f>D96+D98+D100</f>
        <v>945.059244</v>
      </c>
      <c r="E94" s="10">
        <f>E96+E98+E100</f>
        <v>958.2427814298001</v>
      </c>
      <c r="F94" s="10">
        <f>F96+F98+F100</f>
        <v>974.8091848572554</v>
      </c>
    </row>
    <row r="95" spans="1:6" ht="15">
      <c r="A95" s="2" t="s">
        <v>100</v>
      </c>
      <c r="B95" s="10"/>
      <c r="C95" s="10">
        <f>C94/B94*100</f>
        <v>74.99676689298416</v>
      </c>
      <c r="D95" s="10">
        <f>D94/C94*100</f>
        <v>101.8536464552842</v>
      </c>
      <c r="E95" s="10">
        <f>E94/D94*100</f>
        <v>101.39499587073506</v>
      </c>
      <c r="F95" s="10">
        <f>F94/E94*100</f>
        <v>101.72883153919892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208.75</v>
      </c>
      <c r="C98" s="29">
        <v>53.79</v>
      </c>
      <c r="D98" s="29">
        <f>C98*1.219</f>
        <v>65.57001</v>
      </c>
      <c r="E98" s="29">
        <f>D98*1.1179</f>
        <v>73.30071417899998</v>
      </c>
      <c r="F98" s="29">
        <f>E98*1.152</f>
        <v>84.44242273420797</v>
      </c>
    </row>
    <row r="99" spans="1:6" ht="17.25" customHeight="1">
      <c r="A99" s="2" t="s">
        <v>100</v>
      </c>
      <c r="B99" s="10"/>
      <c r="C99" s="10">
        <f>C98/B98*100</f>
        <v>25.76766467065868</v>
      </c>
      <c r="D99" s="10">
        <f>D98/C98*100</f>
        <v>121.89999999999999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1028.45</v>
      </c>
      <c r="C100" s="29">
        <v>874.07</v>
      </c>
      <c r="D100" s="29">
        <f>C100*1.0062</f>
        <v>879.489234</v>
      </c>
      <c r="E100" s="29">
        <f>D100*1.0062</f>
        <v>884.9420672508</v>
      </c>
      <c r="F100" s="29">
        <f>E100*1.00613</f>
        <v>890.3667621230475</v>
      </c>
    </row>
    <row r="101" spans="1:6" ht="16.5" customHeight="1">
      <c r="A101" s="2" t="s">
        <v>100</v>
      </c>
      <c r="B101" s="10"/>
      <c r="C101" s="10">
        <f>C100/B100*100</f>
        <v>84.9890612086149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874</v>
      </c>
      <c r="C111" s="10">
        <f>C113+C115+C117</f>
        <v>802</v>
      </c>
      <c r="D111" s="43">
        <f>D113+D115+D117</f>
        <v>830.5</v>
      </c>
      <c r="E111" s="43">
        <f>E113+E115+E117</f>
        <v>852.4875799999999</v>
      </c>
      <c r="F111" s="43">
        <f>F113+F115+F117</f>
        <v>861.2233915399999</v>
      </c>
    </row>
    <row r="112" spans="1:6" ht="14.25" customHeight="1">
      <c r="A112" s="2" t="s">
        <v>100</v>
      </c>
      <c r="B112" s="10"/>
      <c r="C112" s="29">
        <f>C111/B111*100</f>
        <v>91.76201372997713</v>
      </c>
      <c r="D112" s="29">
        <f>D111/C111*100</f>
        <v>103.55361596009975</v>
      </c>
      <c r="E112" s="29">
        <f>E111/D111*100</f>
        <v>102.64751113786875</v>
      </c>
      <c r="F112" s="29">
        <f>F111/E111*100</f>
        <v>101.02474355579467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114</v>
      </c>
      <c r="C115" s="10">
        <v>128</v>
      </c>
      <c r="D115" s="43">
        <f>C115*1.17</f>
        <v>149.76</v>
      </c>
      <c r="E115" s="43">
        <f>D115*1.115</f>
        <v>166.98239999999998</v>
      </c>
      <c r="F115" s="43">
        <f>E115*1.04</f>
        <v>173.66169599999998</v>
      </c>
    </row>
    <row r="116" spans="1:6" ht="15">
      <c r="A116" s="2" t="s">
        <v>100</v>
      </c>
      <c r="B116" s="10"/>
      <c r="C116" s="29">
        <f>C115/B115*100</f>
        <v>112.28070175438596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760</v>
      </c>
      <c r="C117" s="10">
        <v>674</v>
      </c>
      <c r="D117" s="43">
        <f>C117*1.01</f>
        <v>680.74</v>
      </c>
      <c r="E117" s="43">
        <f>D117*1.007</f>
        <v>685.5051799999999</v>
      </c>
      <c r="F117" s="43">
        <f>E117*1.003</f>
        <v>687.5616955399998</v>
      </c>
    </row>
    <row r="118" spans="1:6" ht="14.25" customHeight="1">
      <c r="A118" s="2" t="s">
        <v>100</v>
      </c>
      <c r="B118" s="10"/>
      <c r="C118" s="29">
        <f>C117/B117*100</f>
        <v>88.68421052631578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416</v>
      </c>
      <c r="C119" s="10">
        <f>C121+C123+C125</f>
        <v>364</v>
      </c>
      <c r="D119" s="43">
        <f>D121+D123+D125</f>
        <v>371.09999999999997</v>
      </c>
      <c r="E119" s="43">
        <f>E121+E123+E125</f>
        <v>383.8698</v>
      </c>
      <c r="F119" s="43">
        <f>F121+F123+F125</f>
        <v>395.8356114</v>
      </c>
    </row>
    <row r="120" spans="1:6" ht="15">
      <c r="A120" s="2" t="s">
        <v>100</v>
      </c>
      <c r="B120" s="10"/>
      <c r="C120" s="29">
        <f>C119/B119*100</f>
        <v>87.5</v>
      </c>
      <c r="D120" s="29">
        <f>D119/C119*100</f>
        <v>101.95054945054945</v>
      </c>
      <c r="E120" s="29">
        <f>E119/D119*100</f>
        <v>103.44106709781731</v>
      </c>
      <c r="F120" s="29">
        <f>F119/E119*100</f>
        <v>103.11715362865222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38</v>
      </c>
      <c r="C123" s="10">
        <v>44</v>
      </c>
      <c r="D123" s="43">
        <f>C123*1.125</f>
        <v>49.5</v>
      </c>
      <c r="E123" s="43">
        <f>D123*1.206</f>
        <v>59.696999999999996</v>
      </c>
      <c r="F123" s="43">
        <f>E123*1.157</f>
        <v>69.069429</v>
      </c>
    </row>
    <row r="124" spans="1:6" ht="15">
      <c r="A124" s="2" t="s">
        <v>100</v>
      </c>
      <c r="B124" s="10"/>
      <c r="C124" s="29">
        <f>C123/B123*100</f>
        <v>115.78947368421053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378</v>
      </c>
      <c r="C125" s="10">
        <v>320</v>
      </c>
      <c r="D125" s="29">
        <f>C125*1.005</f>
        <v>321.59999999999997</v>
      </c>
      <c r="E125" s="29">
        <f>D125*1.008</f>
        <v>324.1728</v>
      </c>
      <c r="F125" s="29">
        <f>E125*1.008</f>
        <v>326.7661824</v>
      </c>
    </row>
    <row r="126" spans="1:6" ht="14.25" customHeight="1">
      <c r="A126" s="2" t="s">
        <v>100</v>
      </c>
      <c r="B126" s="10"/>
      <c r="C126" s="29">
        <f>C125/B125*100</f>
        <v>84.65608465608466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2217</v>
      </c>
      <c r="C127" s="10">
        <f>C129+C131+C133</f>
        <v>3163</v>
      </c>
      <c r="D127" s="43">
        <f>D129+D131+D133</f>
        <v>3686.343</v>
      </c>
      <c r="E127" s="43">
        <f>E129+E131+E133</f>
        <v>3954.7506269999994</v>
      </c>
      <c r="F127" s="43">
        <f>F129+F131+F133</f>
        <v>4049.2443726659994</v>
      </c>
    </row>
    <row r="128" spans="1:6" ht="14.25" customHeight="1">
      <c r="A128" s="2" t="s">
        <v>100</v>
      </c>
      <c r="B128" s="10"/>
      <c r="C128" s="29">
        <f>C127/B127*100</f>
        <v>142.6702751465945</v>
      </c>
      <c r="D128" s="29">
        <f>D127/C127*100</f>
        <v>116.54577932342711</v>
      </c>
      <c r="E128" s="29">
        <f>E127/D127*100</f>
        <v>107.2811354504993</v>
      </c>
      <c r="F128" s="29">
        <f>F127/E127*100</f>
        <v>102.38937304974097</v>
      </c>
    </row>
    <row r="129" spans="1:6" ht="14.25" customHeight="1">
      <c r="A129" s="33" t="s">
        <v>85</v>
      </c>
      <c r="B129" s="10">
        <v>1297</v>
      </c>
      <c r="C129" s="10">
        <v>2043</v>
      </c>
      <c r="D129" s="43">
        <f>C129*1.145</f>
        <v>2339.235</v>
      </c>
      <c r="E129" s="43">
        <f>D129*1.053</f>
        <v>2463.214455</v>
      </c>
      <c r="F129" s="43">
        <f>E129*1.006</f>
        <v>2477.99374173</v>
      </c>
    </row>
    <row r="130" spans="1:6" ht="14.25" customHeight="1">
      <c r="A130" s="2" t="s">
        <v>100</v>
      </c>
      <c r="B130" s="10"/>
      <c r="C130" s="29">
        <f>C129/B129*100</f>
        <v>157.51734772552044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168</v>
      </c>
      <c r="C131" s="10">
        <v>217</v>
      </c>
      <c r="D131" s="43">
        <f>C131*1.464</f>
        <v>317.688</v>
      </c>
      <c r="E131" s="43">
        <f>D131*1.244</f>
        <v>395.203872</v>
      </c>
      <c r="F131" s="43">
        <f>E131*1.063</f>
        <v>420.10171593599995</v>
      </c>
    </row>
    <row r="132" spans="1:6" ht="14.25" customHeight="1">
      <c r="A132" s="2" t="s">
        <v>100</v>
      </c>
      <c r="B132" s="10"/>
      <c r="C132" s="29">
        <f>C131/B131*100</f>
        <v>129.16666666666669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752</v>
      </c>
      <c r="C133" s="10">
        <v>903</v>
      </c>
      <c r="D133" s="43">
        <f>C133*1.14</f>
        <v>1029.4199999999998</v>
      </c>
      <c r="E133" s="43">
        <f>D133*1.065</f>
        <v>1096.3322999999998</v>
      </c>
      <c r="F133" s="43">
        <f>E133*1.05</f>
        <v>1151.1489149999998</v>
      </c>
    </row>
    <row r="134" spans="1:6" ht="14.25" customHeight="1">
      <c r="A134" s="2" t="s">
        <v>100</v>
      </c>
      <c r="B134" s="10"/>
      <c r="C134" s="29">
        <f>C133/B133*100</f>
        <v>120.07978723404256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233</v>
      </c>
      <c r="C135" s="10">
        <f>C137+C139+C141</f>
        <v>199</v>
      </c>
      <c r="D135" s="43">
        <f>D137+D139+D141</f>
        <v>210.411</v>
      </c>
      <c r="E135" s="43">
        <f>E137+E139+E141</f>
        <v>211.58714699999996</v>
      </c>
      <c r="F135" s="43">
        <f>F137+F139+F141</f>
        <v>213.26932737899995</v>
      </c>
    </row>
    <row r="136" spans="1:6" ht="14.25" customHeight="1">
      <c r="A136" s="2" t="s">
        <v>100</v>
      </c>
      <c r="B136" s="10"/>
      <c r="C136" s="29">
        <f>C135/B135*100</f>
        <v>85.40772532188842</v>
      </c>
      <c r="D136" s="29">
        <f>D135/C135*100</f>
        <v>105.73417085427135</v>
      </c>
      <c r="E136" s="29">
        <f>E135/D135*100</f>
        <v>100.55897600410624</v>
      </c>
      <c r="F136" s="29">
        <f>F135/E135*100</f>
        <v>100.79502956717876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9</v>
      </c>
      <c r="C139" s="10">
        <v>9</v>
      </c>
      <c r="D139" s="43">
        <f>C139*1.149</f>
        <v>10.341000000000001</v>
      </c>
      <c r="E139" s="43">
        <f>D139*1.017</f>
        <v>10.516797</v>
      </c>
      <c r="F139" s="43">
        <f>E139*1.007</f>
        <v>10.590414578999999</v>
      </c>
    </row>
    <row r="140" spans="1:6" ht="14.25" customHeight="1">
      <c r="A140" s="2" t="s">
        <v>100</v>
      </c>
      <c r="B140" s="10"/>
      <c r="C140" s="29">
        <f>C139/B139*100</f>
        <v>100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224</v>
      </c>
      <c r="C141" s="10">
        <v>190</v>
      </c>
      <c r="D141" s="43">
        <f>C141*1.053</f>
        <v>200.07</v>
      </c>
      <c r="E141" s="43">
        <f>D141*1.005</f>
        <v>201.07034999999996</v>
      </c>
      <c r="F141" s="43">
        <f>E141*1.008</f>
        <v>202.67891279999995</v>
      </c>
    </row>
    <row r="142" spans="1:6" ht="14.25" customHeight="1">
      <c r="A142" s="2" t="s">
        <v>100</v>
      </c>
      <c r="B142" s="10"/>
      <c r="C142" s="29">
        <f>C141/B141*100</f>
        <v>84.82142857142857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12.66</v>
      </c>
      <c r="C143" s="10">
        <f>C145+C147+C149</f>
        <v>10.56</v>
      </c>
      <c r="D143" s="38">
        <f>D145+D147+D149</f>
        <v>10.673515</v>
      </c>
      <c r="E143" s="38">
        <f>E145+E147+E149</f>
        <v>10.77551412</v>
      </c>
      <c r="F143" s="38">
        <f>F145+F147+F149</f>
        <v>10.875563872439999</v>
      </c>
    </row>
    <row r="144" spans="1:6" ht="14.25" customHeight="1">
      <c r="A144" s="2" t="s">
        <v>100</v>
      </c>
      <c r="B144" s="10"/>
      <c r="C144" s="29">
        <f>C143/B143*100</f>
        <v>83.41232227488152</v>
      </c>
      <c r="D144" s="29">
        <f>D143/C143*100</f>
        <v>101.07495265151513</v>
      </c>
      <c r="E144" s="29">
        <f>E143/D143*100</f>
        <v>100.95562820682784</v>
      </c>
      <c r="F144" s="29">
        <f>F143/E143*100</f>
        <v>100.92849168332766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0.52</v>
      </c>
      <c r="C147" s="10">
        <v>0.31</v>
      </c>
      <c r="D147" s="38">
        <f>C147*1.224</f>
        <v>0.37944</v>
      </c>
      <c r="E147" s="38">
        <f>D147*1.182</f>
        <v>0.44849807999999997</v>
      </c>
      <c r="F147" s="38">
        <f>E147*1.154</f>
        <v>0.5175667843199999</v>
      </c>
    </row>
    <row r="148" spans="1:6" ht="14.25" customHeight="1">
      <c r="A148" s="2" t="s">
        <v>100</v>
      </c>
      <c r="B148" s="10"/>
      <c r="C148" s="29">
        <f>C147/B147*100</f>
        <v>59.61538461538461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12.14</v>
      </c>
      <c r="C149" s="10">
        <v>10.25</v>
      </c>
      <c r="D149" s="38">
        <f>C149*1.0043</f>
        <v>10.294075</v>
      </c>
      <c r="E149" s="38">
        <f>D149*1.0032</f>
        <v>10.32701604</v>
      </c>
      <c r="F149" s="38">
        <f>E149*1.003</f>
        <v>10.35799708812</v>
      </c>
    </row>
    <row r="150" spans="1:6" ht="14.25" customHeight="1">
      <c r="A150" s="2" t="s">
        <v>100</v>
      </c>
      <c r="B150" s="10"/>
      <c r="C150" s="29">
        <f>C149/B149*100</f>
        <v>84.43163097199341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115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265419</v>
      </c>
      <c r="C35" s="43">
        <f>C37+C39+C41</f>
        <v>284513.8</v>
      </c>
      <c r="D35" s="43">
        <f>D37+D39+D41</f>
        <v>309141.5</v>
      </c>
      <c r="E35" s="43">
        <f>E37+E39+E41</f>
        <v>334898.3</v>
      </c>
      <c r="F35" s="43">
        <f>F37+F39+F41</f>
        <v>367179.6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198339</v>
      </c>
      <c r="C37" s="10">
        <v>215552</v>
      </c>
      <c r="D37" s="10">
        <v>234189.5</v>
      </c>
      <c r="E37" s="10">
        <v>255247.9</v>
      </c>
      <c r="F37" s="10">
        <v>281671.1</v>
      </c>
    </row>
    <row r="38" spans="1:6" ht="15" customHeight="1">
      <c r="A38" s="2" t="s">
        <v>100</v>
      </c>
      <c r="B38" s="10"/>
      <c r="C38" s="29">
        <f>C37/B37*100</f>
        <v>108.67857557010976</v>
      </c>
      <c r="D38" s="29">
        <f>D37/C37*100</f>
        <v>108.6464055077197</v>
      </c>
      <c r="E38" s="29">
        <f>E37/D37*100</f>
        <v>108.99203422869086</v>
      </c>
      <c r="F38" s="29">
        <f>F37/E37*100</f>
        <v>110.35197547168849</v>
      </c>
    </row>
    <row r="39" spans="1:6" ht="29.25" customHeight="1">
      <c r="A39" s="33" t="s">
        <v>86</v>
      </c>
      <c r="B39" s="10">
        <v>2559</v>
      </c>
      <c r="C39" s="29">
        <v>2714.1</v>
      </c>
      <c r="D39" s="29">
        <v>2971.6</v>
      </c>
      <c r="E39" s="29">
        <v>3229.5</v>
      </c>
      <c r="F39" s="29">
        <v>3505.9</v>
      </c>
    </row>
    <row r="40" spans="1:6" ht="16.5" customHeight="1">
      <c r="A40" s="2" t="s">
        <v>100</v>
      </c>
      <c r="B40" s="10"/>
      <c r="C40" s="29">
        <f>C39/B39*100</f>
        <v>106.0609613130129</v>
      </c>
      <c r="D40" s="29">
        <f>D39/C39*100</f>
        <v>109.48749124940127</v>
      </c>
      <c r="E40" s="29">
        <f>E39/D39*100</f>
        <v>108.67882622156415</v>
      </c>
      <c r="F40" s="29">
        <f>F39/E39*100</f>
        <v>108.55860040253908</v>
      </c>
    </row>
    <row r="41" spans="1:6" ht="17.25" customHeight="1">
      <c r="A41" s="33" t="s">
        <v>87</v>
      </c>
      <c r="B41" s="10">
        <v>64521</v>
      </c>
      <c r="C41" s="29">
        <v>66247.7</v>
      </c>
      <c r="D41" s="29">
        <v>71980.4</v>
      </c>
      <c r="E41" s="29">
        <v>76420.9</v>
      </c>
      <c r="F41" s="29">
        <v>82002.6</v>
      </c>
    </row>
    <row r="42" spans="1:6" ht="17.25" customHeight="1">
      <c r="A42" s="2" t="s">
        <v>100</v>
      </c>
      <c r="B42" s="10"/>
      <c r="C42" s="29">
        <f>C41/B41*100</f>
        <v>102.67618294818742</v>
      </c>
      <c r="D42" s="29">
        <f>D41/C41*100</f>
        <v>108.65343249652439</v>
      </c>
      <c r="E42" s="29">
        <f>E41/D41*100</f>
        <v>106.16904046101439</v>
      </c>
      <c r="F42" s="29">
        <f>F41/E41*100</f>
        <v>107.30389199813142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3.14</v>
      </c>
      <c r="C44" s="10">
        <v>4.41</v>
      </c>
      <c r="D44" s="38">
        <f>C44*1.02</f>
        <v>4.498200000000001</v>
      </c>
      <c r="E44" s="38">
        <f>D44*1.03</f>
        <v>4.633146000000001</v>
      </c>
      <c r="F44" s="38">
        <f>E44*1.02</f>
        <v>4.725808920000001</v>
      </c>
    </row>
    <row r="45" spans="1:6" ht="15">
      <c r="A45" s="2" t="s">
        <v>100</v>
      </c>
      <c r="B45" s="10"/>
      <c r="C45" s="29">
        <f>C44/B44*100</f>
        <v>140.44585987261146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0.11</v>
      </c>
      <c r="C46" s="10">
        <v>0.45</v>
      </c>
      <c r="D46" s="10">
        <f>C46*1.02</f>
        <v>0.459</v>
      </c>
      <c r="E46" s="38">
        <f>D46*1.03</f>
        <v>0.47277</v>
      </c>
      <c r="F46" s="38">
        <f>E46*1.019</f>
        <v>0.48175262999999996</v>
      </c>
    </row>
    <row r="47" spans="1:6" ht="15">
      <c r="A47" s="2" t="s">
        <v>100</v>
      </c>
      <c r="B47" s="10"/>
      <c r="C47" s="29">
        <f>C46/B46*100</f>
        <v>409.09090909090907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4.71</v>
      </c>
      <c r="C48" s="10">
        <v>0.68</v>
      </c>
      <c r="D48" s="38">
        <f>C48*1.032</f>
        <v>0.70176</v>
      </c>
      <c r="E48" s="38">
        <f>D48*1.03</f>
        <v>0.7228128</v>
      </c>
      <c r="F48" s="38">
        <f>E48*1.032</f>
        <v>0.7459428096</v>
      </c>
    </row>
    <row r="49" spans="1:6" ht="15">
      <c r="A49" s="2" t="s">
        <v>100</v>
      </c>
      <c r="B49" s="10"/>
      <c r="C49" s="29">
        <f>C48/B48*100</f>
        <v>14.437367303609344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0.17</v>
      </c>
      <c r="C52" s="38">
        <v>0.2</v>
      </c>
      <c r="D52" s="38">
        <f>C52*1.043</f>
        <v>0.2086</v>
      </c>
      <c r="E52" s="38">
        <f>D52*1.058</f>
        <v>0.22069880000000003</v>
      </c>
      <c r="F52" s="38">
        <f>E52*1.029</f>
        <v>0.2270990652</v>
      </c>
    </row>
    <row r="53" spans="1:6" ht="15">
      <c r="A53" s="2" t="s">
        <v>100</v>
      </c>
      <c r="B53" s="10"/>
      <c r="C53" s="29">
        <f>C52/B52*100</f>
        <v>117.64705882352942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0.81</v>
      </c>
      <c r="C54" s="10">
        <f>C56+C58+C60</f>
        <v>1.02</v>
      </c>
      <c r="D54" s="38">
        <f>D56+D58+D60</f>
        <v>1.061698</v>
      </c>
      <c r="E54" s="38">
        <f>E56+E58+E60</f>
        <v>1.1058382166</v>
      </c>
      <c r="F54" s="38">
        <f>F56+F58+F60</f>
        <v>1.1589194713035</v>
      </c>
    </row>
    <row r="55" spans="1:6" ht="15">
      <c r="A55" s="2" t="s">
        <v>100</v>
      </c>
      <c r="B55" s="10"/>
      <c r="C55" s="29">
        <f>C54/B54*100</f>
        <v>125.92592592592592</v>
      </c>
      <c r="D55" s="29">
        <f>D54/C54*100</f>
        <v>104.08803921568628</v>
      </c>
      <c r="E55" s="29">
        <f>E54/D54*100</f>
        <v>104.15751151457383</v>
      </c>
      <c r="F55" s="29">
        <f>F54/E54*100</f>
        <v>104.80009226545843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0.25</v>
      </c>
      <c r="C58" s="10">
        <v>0.46</v>
      </c>
      <c r="D58" s="42">
        <f>C58*1.0663</f>
        <v>0.49049800000000005</v>
      </c>
      <c r="E58" s="42">
        <f>D58*1.0667</f>
        <v>0.5232142166</v>
      </c>
      <c r="F58" s="42">
        <f>E58*1.0725</f>
        <v>0.5611472473035</v>
      </c>
    </row>
    <row r="59" spans="1:6" ht="16.5" customHeight="1">
      <c r="A59" s="2" t="s">
        <v>100</v>
      </c>
      <c r="B59" s="10"/>
      <c r="C59" s="29">
        <f>C58/B58*100</f>
        <v>184</v>
      </c>
      <c r="D59" s="29">
        <f>D58/C58*100</f>
        <v>106.63</v>
      </c>
      <c r="E59" s="29">
        <f>E58/D58*100</f>
        <v>106.67</v>
      </c>
      <c r="F59" s="29">
        <f>F58/E58*100</f>
        <v>107.25</v>
      </c>
    </row>
    <row r="60" spans="1:6" ht="15" customHeight="1">
      <c r="A60" s="33" t="s">
        <v>89</v>
      </c>
      <c r="B60" s="10">
        <v>0.56</v>
      </c>
      <c r="C60" s="10">
        <v>0.56</v>
      </c>
      <c r="D60" s="38">
        <f>C60*1.02</f>
        <v>0.5712</v>
      </c>
      <c r="E60" s="38">
        <f>D60*1.02</f>
        <v>0.582624</v>
      </c>
      <c r="F60" s="38">
        <f>E60*1.026</f>
        <v>0.5977722240000001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42">
        <f>B64+B66+B68</f>
        <v>0.07</v>
      </c>
      <c r="C62" s="42">
        <f>C64+C66+C68</f>
        <v>0.07</v>
      </c>
      <c r="D62" s="42">
        <f>D64+D66+D68</f>
        <v>0.072</v>
      </c>
      <c r="E62" s="42">
        <f>E64+E66+E68</f>
        <v>0.074736</v>
      </c>
      <c r="F62" s="42">
        <f>F64+F66+F68</f>
        <v>0.07623072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102.85714285714285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0.07</v>
      </c>
      <c r="C68" s="10">
        <v>0.07</v>
      </c>
      <c r="D68" s="10">
        <v>0.072</v>
      </c>
      <c r="E68" s="38">
        <f>D68*1.038</f>
        <v>0.074736</v>
      </c>
      <c r="F68" s="38">
        <f>E68*1.02</f>
        <v>0.07623072</v>
      </c>
    </row>
    <row r="69" spans="1:6" ht="15.75" customHeight="1">
      <c r="A69" s="2" t="s">
        <v>100</v>
      </c>
      <c r="B69" s="10"/>
      <c r="C69" s="29">
        <f>C68/B68*100</f>
        <v>100</v>
      </c>
      <c r="D69" s="29">
        <f>D68/C68*100</f>
        <v>102.85714285714285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7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  <c r="G77" s="41"/>
    </row>
    <row r="78" spans="1:6" ht="16.5" customHeight="1">
      <c r="A78" s="30" t="s">
        <v>41</v>
      </c>
      <c r="B78" s="10">
        <f>B80+B82+B84</f>
        <v>1.7</v>
      </c>
      <c r="C78" s="29">
        <f>C80+C82+C84</f>
        <v>1.5649999999999997</v>
      </c>
      <c r="D78" s="10">
        <f>D80+D82+D84</f>
        <v>1.6739049999999998</v>
      </c>
      <c r="E78" s="10">
        <f>E80+E82+E84</f>
        <v>1.72566936</v>
      </c>
      <c r="F78" s="10">
        <f>F80+F82+F84</f>
        <v>1.7773201790399997</v>
      </c>
    </row>
    <row r="79" spans="1:6" ht="16.5" customHeight="1">
      <c r="A79" s="2" t="s">
        <v>100</v>
      </c>
      <c r="B79" s="10"/>
      <c r="C79" s="10">
        <f>C78/B78*100</f>
        <v>92.05882352941175</v>
      </c>
      <c r="D79" s="10">
        <f>D78/C78*100</f>
        <v>106.95878594249201</v>
      </c>
      <c r="E79" s="10">
        <f>E78/D78*100</f>
        <v>103.09243117142253</v>
      </c>
      <c r="F79" s="10">
        <f>F78/E78*100</f>
        <v>102.99308895650785</v>
      </c>
    </row>
    <row r="80" spans="1:6" ht="14.25" customHeight="1">
      <c r="A80" s="33" t="s">
        <v>85</v>
      </c>
      <c r="B80" s="10">
        <v>1.4</v>
      </c>
      <c r="C80" s="10">
        <v>1.4</v>
      </c>
      <c r="D80" s="38">
        <f>C80*1.075</f>
        <v>1.505</v>
      </c>
      <c r="E80" s="10">
        <f>D80*1.032</f>
        <v>1.5531599999999999</v>
      </c>
      <c r="F80" s="10">
        <f>E80*1.031</f>
        <v>1.6013079599999998</v>
      </c>
    </row>
    <row r="81" spans="1:6" ht="14.25" customHeight="1">
      <c r="A81" s="2" t="s">
        <v>100</v>
      </c>
      <c r="B81" s="10"/>
      <c r="C81" s="10">
        <f>C80/B80*100</f>
        <v>100</v>
      </c>
      <c r="D81" s="10">
        <f>D80/C80*100</f>
        <v>107.5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0.005</v>
      </c>
      <c r="D82" s="10">
        <f>C82*1.333</f>
        <v>0.006665</v>
      </c>
      <c r="E82" s="10">
        <f>D82*1.2</f>
        <v>0.007998</v>
      </c>
      <c r="F82" s="10">
        <f>E82*1.15</f>
        <v>0.0091977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53.333333333333336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1.6</v>
      </c>
      <c r="C86" s="29">
        <f>C88+C90+C92</f>
        <v>0.828</v>
      </c>
      <c r="D86" s="10">
        <f>D88+D90+D92</f>
        <v>0.837711</v>
      </c>
      <c r="E86" s="10">
        <f>E88+E90+E92</f>
        <v>0.8514734754000001</v>
      </c>
      <c r="F86" s="10">
        <f>F88+F90+F92</f>
        <v>0.865360987983</v>
      </c>
    </row>
    <row r="87" spans="1:6" ht="15">
      <c r="A87" s="2" t="s">
        <v>100</v>
      </c>
      <c r="B87" s="10"/>
      <c r="C87" s="10">
        <f>C86/B86*100</f>
        <v>51.74999999999999</v>
      </c>
      <c r="D87" s="10">
        <f>D86/C86*100</f>
        <v>101.17282608695652</v>
      </c>
      <c r="E87" s="10">
        <f>E86/D86*100</f>
        <v>101.64286674043915</v>
      </c>
      <c r="F87" s="10">
        <f>F86/E86*100</f>
        <v>101.63099767452837</v>
      </c>
    </row>
    <row r="88" spans="1:6" ht="15" customHeight="1">
      <c r="A88" s="33" t="s">
        <v>85</v>
      </c>
      <c r="B88" s="10">
        <v>0.6</v>
      </c>
      <c r="C88" s="38">
        <v>0.048</v>
      </c>
      <c r="D88" s="10">
        <f>C88*1.017</f>
        <v>0.048816</v>
      </c>
      <c r="E88" s="10">
        <f>D88*1.0169</f>
        <v>0.049640990399999994</v>
      </c>
      <c r="F88" s="10">
        <f>E88*1.05</f>
        <v>0.052123039919999996</v>
      </c>
    </row>
    <row r="89" spans="1:6" ht="15" customHeight="1">
      <c r="A89" s="2" t="s">
        <v>100</v>
      </c>
      <c r="B89" s="10"/>
      <c r="C89" s="10">
        <f>C88/B88*100</f>
        <v>8</v>
      </c>
      <c r="D89" s="10">
        <f>D88/C88*100</f>
        <v>101.69999999999999</v>
      </c>
      <c r="E89" s="10">
        <f>E88/D88*100</f>
        <v>101.69</v>
      </c>
      <c r="F89" s="10">
        <f>F88/E88*100</f>
        <v>105</v>
      </c>
    </row>
    <row r="90" spans="1:6" ht="30" customHeight="1">
      <c r="A90" s="33" t="s">
        <v>86</v>
      </c>
      <c r="B90" s="10">
        <v>0</v>
      </c>
      <c r="C90" s="38">
        <v>0.03</v>
      </c>
      <c r="D90" s="10">
        <f>C90*1.139</f>
        <v>0.03417</v>
      </c>
      <c r="E90" s="10">
        <f>D90*1.171</f>
        <v>0.04001307</v>
      </c>
      <c r="F90" s="10">
        <f>E90*1.167</f>
        <v>0.04669525269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1</v>
      </c>
      <c r="C92" s="29">
        <v>0.75</v>
      </c>
      <c r="D92" s="10">
        <f>C92*1.0063</f>
        <v>0.754725</v>
      </c>
      <c r="E92" s="10">
        <f>D92*1.0094</f>
        <v>0.761819415</v>
      </c>
      <c r="F92" s="10">
        <f>E92*1.0062</f>
        <v>0.766542695373</v>
      </c>
    </row>
    <row r="93" spans="1:6" ht="15">
      <c r="A93" s="2" t="s">
        <v>100</v>
      </c>
      <c r="B93" s="10"/>
      <c r="C93" s="10">
        <f>C92/B92*100</f>
        <v>75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586.4</v>
      </c>
      <c r="C94" s="10">
        <f>C96+C98+C100</f>
        <v>501.16</v>
      </c>
      <c r="D94" s="10">
        <f>D96+D98+D100</f>
        <v>504.267192</v>
      </c>
      <c r="E94" s="10">
        <f>E96+E98+E100</f>
        <v>507.3936485904</v>
      </c>
      <c r="F94" s="10">
        <f>F96+F98+F100</f>
        <v>510.5039716562591</v>
      </c>
    </row>
    <row r="95" spans="1:6" ht="15">
      <c r="A95" s="2" t="s">
        <v>100</v>
      </c>
      <c r="B95" s="10"/>
      <c r="C95" s="10">
        <f>C94/B94*100</f>
        <v>85.46384720327423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586.4</v>
      </c>
      <c r="C100" s="10">
        <v>501.16</v>
      </c>
      <c r="D100" s="29">
        <f>C100*1.0062</f>
        <v>504.267192</v>
      </c>
      <c r="E100" s="29">
        <f>D100*1.0062</f>
        <v>507.3936485904</v>
      </c>
      <c r="F100" s="29">
        <f>E100*1.00613</f>
        <v>510.5039716562591</v>
      </c>
    </row>
    <row r="101" spans="1:6" ht="16.5" customHeight="1">
      <c r="A101" s="2" t="s">
        <v>100</v>
      </c>
      <c r="B101" s="10"/>
      <c r="C101" s="10">
        <f>C100/B100*100</f>
        <v>85.46384720327423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703</v>
      </c>
      <c r="C111" s="10">
        <f>C113+C115+C117</f>
        <v>257</v>
      </c>
      <c r="D111" s="43">
        <f>D113+D115+D117</f>
        <v>262.93</v>
      </c>
      <c r="E111" s="43">
        <f>E113+E115+E117</f>
        <v>267.42407</v>
      </c>
      <c r="F111" s="43">
        <f>F113+F115+F117</f>
        <v>269.23997755999994</v>
      </c>
    </row>
    <row r="112" spans="1:6" ht="14.25" customHeight="1">
      <c r="A112" s="2" t="s">
        <v>100</v>
      </c>
      <c r="B112" s="10"/>
      <c r="C112" s="29">
        <f>C111/B111*100</f>
        <v>36.55761024182077</v>
      </c>
      <c r="D112" s="29">
        <f>D111/C111*100</f>
        <v>102.30739299610896</v>
      </c>
      <c r="E112" s="29">
        <f>E111/D111*100</f>
        <v>101.70922679040046</v>
      </c>
      <c r="F112" s="29">
        <f>F111/E111*100</f>
        <v>100.67903669254603</v>
      </c>
    </row>
    <row r="113" spans="1:6" ht="14.25" customHeight="1">
      <c r="A113" s="33" t="s">
        <v>85</v>
      </c>
      <c r="B113" s="10">
        <v>431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>
        <f>C113/B113*100</f>
        <v>0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21</v>
      </c>
      <c r="D115" s="43">
        <f>C115*1.17</f>
        <v>24.57</v>
      </c>
      <c r="E115" s="43">
        <f>D115*1.115</f>
        <v>27.39555</v>
      </c>
      <c r="F115" s="43">
        <f>E115*1.04</f>
        <v>28.491372000000002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272</v>
      </c>
      <c r="C117" s="10">
        <v>236</v>
      </c>
      <c r="D117" s="43">
        <f>C117*1.01</f>
        <v>238.36</v>
      </c>
      <c r="E117" s="43">
        <f>D117*1.007</f>
        <v>240.02852</v>
      </c>
      <c r="F117" s="43">
        <f>E117*1.003</f>
        <v>240.74860555999996</v>
      </c>
    </row>
    <row r="118" spans="1:6" ht="14.25" customHeight="1">
      <c r="A118" s="2" t="s">
        <v>100</v>
      </c>
      <c r="B118" s="10"/>
      <c r="C118" s="29">
        <f>C117/B117*100</f>
        <v>86.76470588235294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547</v>
      </c>
      <c r="C119" s="10">
        <f>C121+C123+C125</f>
        <v>157</v>
      </c>
      <c r="D119" s="43">
        <f>D121+D123+D125</f>
        <v>158.86499999999998</v>
      </c>
      <c r="E119" s="43">
        <f>E121+E123+E125</f>
        <v>162.14066999999997</v>
      </c>
      <c r="F119" s="43">
        <f>F121+F123+F125</f>
        <v>165.25719711</v>
      </c>
    </row>
    <row r="120" spans="1:6" ht="15">
      <c r="A120" s="2" t="s">
        <v>100</v>
      </c>
      <c r="B120" s="10"/>
      <c r="C120" s="29">
        <f>C119/B119*100</f>
        <v>28.70201096892139</v>
      </c>
      <c r="D120" s="29">
        <f>D119/C119*100</f>
        <v>101.18789808917197</v>
      </c>
      <c r="E120" s="29">
        <f>E119/D119*100</f>
        <v>102.06192049853648</v>
      </c>
      <c r="F120" s="29">
        <f>F119/E119*100</f>
        <v>101.92211313176394</v>
      </c>
    </row>
    <row r="121" spans="1:6" ht="14.25" customHeight="1">
      <c r="A121" s="36" t="s">
        <v>85</v>
      </c>
      <c r="B121" s="10">
        <v>332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>
        <f>C121/B121*100</f>
        <v>0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9</v>
      </c>
      <c r="D123" s="43">
        <f>C123*1.125</f>
        <v>10.125</v>
      </c>
      <c r="E123" s="43">
        <f>D123*1.206</f>
        <v>12.210749999999999</v>
      </c>
      <c r="F123" s="43">
        <f>E123*1.157</f>
        <v>14.12783775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215</v>
      </c>
      <c r="C125" s="10">
        <v>148</v>
      </c>
      <c r="D125" s="29">
        <f>C125*1.005</f>
        <v>148.73999999999998</v>
      </c>
      <c r="E125" s="29">
        <f>D125*1.008</f>
        <v>149.92991999999998</v>
      </c>
      <c r="F125" s="29">
        <f>E125*1.008</f>
        <v>151.12935936</v>
      </c>
    </row>
    <row r="126" spans="1:6" ht="14.25" customHeight="1">
      <c r="A126" s="2" t="s">
        <v>100</v>
      </c>
      <c r="B126" s="10"/>
      <c r="C126" s="29">
        <f>C125/B125*100</f>
        <v>68.83720930232559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9297</v>
      </c>
      <c r="C127" s="10">
        <f>C129+C131+C133</f>
        <v>11663</v>
      </c>
      <c r="D127" s="43">
        <f>D129+D131+D133</f>
        <v>13355.327</v>
      </c>
      <c r="E127" s="43">
        <f>E129+E131+E133</f>
        <v>14069.117282999998</v>
      </c>
      <c r="F127" s="43">
        <f>F129+F131+F133</f>
        <v>14168.892809993999</v>
      </c>
    </row>
    <row r="128" spans="1:6" ht="14.25" customHeight="1">
      <c r="A128" s="2" t="s">
        <v>100</v>
      </c>
      <c r="B128" s="10"/>
      <c r="C128" s="29">
        <f>C127/B127*100</f>
        <v>125.44906959234162</v>
      </c>
      <c r="D128" s="29">
        <f>D127/C127*100</f>
        <v>114.5102203549687</v>
      </c>
      <c r="E128" s="29">
        <f>E127/D127*100</f>
        <v>105.34461105295287</v>
      </c>
      <c r="F128" s="29">
        <f>F127/E127*100</f>
        <v>100.70918114468034</v>
      </c>
    </row>
    <row r="129" spans="1:6" ht="14.25" customHeight="1">
      <c r="A129" s="33" t="s">
        <v>85</v>
      </c>
      <c r="B129" s="10">
        <v>8997</v>
      </c>
      <c r="C129" s="10">
        <v>11383</v>
      </c>
      <c r="D129" s="43">
        <f>C129*1.145</f>
        <v>13033.535</v>
      </c>
      <c r="E129" s="43">
        <f>D129*1.053</f>
        <v>13724.312354999998</v>
      </c>
      <c r="F129" s="43">
        <f>E129*1.006</f>
        <v>13806.658229129998</v>
      </c>
    </row>
    <row r="130" spans="1:6" ht="14.25" customHeight="1">
      <c r="A130" s="2" t="s">
        <v>100</v>
      </c>
      <c r="B130" s="10"/>
      <c r="C130" s="29">
        <f>C129/B129*100</f>
        <v>126.51995109480939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0</v>
      </c>
      <c r="C131" s="10">
        <v>8</v>
      </c>
      <c r="D131" s="43">
        <f>C131*1.464</f>
        <v>11.712</v>
      </c>
      <c r="E131" s="43">
        <f>D131*1.244</f>
        <v>14.569728</v>
      </c>
      <c r="F131" s="43">
        <f>E131*1.063</f>
        <v>15.487620863999998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300</v>
      </c>
      <c r="C133" s="10">
        <v>272</v>
      </c>
      <c r="D133" s="43">
        <f>C133*1.14</f>
        <v>310.08</v>
      </c>
      <c r="E133" s="43">
        <f>D133*1.065</f>
        <v>330.23519999999996</v>
      </c>
      <c r="F133" s="43">
        <f>E133*1.05</f>
        <v>346.74696</v>
      </c>
    </row>
    <row r="134" spans="1:6" ht="14.25" customHeight="1">
      <c r="A134" s="2" t="s">
        <v>100</v>
      </c>
      <c r="B134" s="10"/>
      <c r="C134" s="29">
        <f>C133/B133*100</f>
        <v>90.66666666666666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97</v>
      </c>
      <c r="C135" s="10">
        <f>C137+C139+C141</f>
        <v>93</v>
      </c>
      <c r="D135" s="43">
        <f>D137+D139+D141</f>
        <v>99.273</v>
      </c>
      <c r="E135" s="43">
        <f>E137+E139+E141</f>
        <v>99.96239699999998</v>
      </c>
      <c r="F135" s="43">
        <f>F137+F139+F141</f>
        <v>100.74573671399999</v>
      </c>
    </row>
    <row r="136" spans="1:6" ht="14.25" customHeight="1">
      <c r="A136" s="2" t="s">
        <v>100</v>
      </c>
      <c r="B136" s="10"/>
      <c r="C136" s="29">
        <f>C135/B135*100</f>
        <v>95.87628865979381</v>
      </c>
      <c r="D136" s="29">
        <f>D135/C135*100</f>
        <v>106.74516129032257</v>
      </c>
      <c r="E136" s="29">
        <f>E135/D135*100</f>
        <v>100.69444561965489</v>
      </c>
      <c r="F136" s="29">
        <f>F135/E135*100</f>
        <v>100.78363438403744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7" ht="14.25" customHeight="1">
      <c r="A139" s="33" t="s">
        <v>86</v>
      </c>
      <c r="B139" s="10">
        <v>0</v>
      </c>
      <c r="C139" s="29">
        <v>14</v>
      </c>
      <c r="D139" s="29">
        <f>C139*1.149</f>
        <v>16.086</v>
      </c>
      <c r="E139" s="29">
        <f>D139*1.017</f>
        <v>16.359461999999997</v>
      </c>
      <c r="F139" s="29">
        <f>E139*1.007</f>
        <v>16.473978233999997</v>
      </c>
      <c r="G139" s="41"/>
    </row>
    <row r="140" spans="1:6" ht="14.25" customHeight="1">
      <c r="A140" s="2" t="s">
        <v>100</v>
      </c>
      <c r="B140" s="10"/>
      <c r="C140" s="10" t="e">
        <f>C139/B139*100</f>
        <v>#DIV/0!</v>
      </c>
      <c r="D140" s="29">
        <f>D139/C139*100</f>
        <v>114.89999999999998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97</v>
      </c>
      <c r="C141" s="10">
        <v>79</v>
      </c>
      <c r="D141" s="43">
        <f>C141*1.053</f>
        <v>83.187</v>
      </c>
      <c r="E141" s="43">
        <f>D141*1.005</f>
        <v>83.60293499999999</v>
      </c>
      <c r="F141" s="43">
        <f>E141*1.008</f>
        <v>84.27175847999999</v>
      </c>
    </row>
    <row r="142" spans="1:6" ht="14.25" customHeight="1">
      <c r="A142" s="2" t="s">
        <v>100</v>
      </c>
      <c r="B142" s="10"/>
      <c r="C142" s="29">
        <f>C141/B141*100</f>
        <v>81.44329896907216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6.92</v>
      </c>
      <c r="C143" s="10">
        <f>C145+C147+C149</f>
        <v>5.88</v>
      </c>
      <c r="D143" s="38">
        <f>D145+D147+D149</f>
        <v>5.905284</v>
      </c>
      <c r="E143" s="38">
        <f>E145+E147+E149</f>
        <v>5.9241809088</v>
      </c>
      <c r="F143" s="38">
        <f>F145+F147+F149</f>
        <v>5.9419534515264</v>
      </c>
    </row>
    <row r="144" spans="1:6" ht="14.25" customHeight="1">
      <c r="A144" s="2" t="s">
        <v>100</v>
      </c>
      <c r="B144" s="10"/>
      <c r="C144" s="29">
        <f>C143/B143*100</f>
        <v>84.97109826589595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6.92</v>
      </c>
      <c r="C149" s="10">
        <v>5.88</v>
      </c>
      <c r="D149" s="38">
        <f>C149*1.0043</f>
        <v>5.905284</v>
      </c>
      <c r="E149" s="38">
        <f>D149*1.0032</f>
        <v>5.9241809088</v>
      </c>
      <c r="F149" s="38">
        <f>E149*1.003</f>
        <v>5.9419534515264</v>
      </c>
    </row>
    <row r="150" spans="1:6" ht="14.25" customHeight="1">
      <c r="A150" s="2" t="s">
        <v>100</v>
      </c>
      <c r="B150" s="10"/>
      <c r="C150" s="29">
        <f>C149/B149*100</f>
        <v>84.97109826589595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116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404219</v>
      </c>
      <c r="C35" s="43">
        <f>C37+C39+C41</f>
        <v>425738.2</v>
      </c>
      <c r="D35" s="43">
        <f>D37+D39+D41</f>
        <v>464310.4</v>
      </c>
      <c r="E35" s="43">
        <f>E37+E39+E41</f>
        <v>500451.19999999995</v>
      </c>
      <c r="F35" s="43">
        <f>F37+F39+F41</f>
        <v>543048.2999999999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93439</v>
      </c>
      <c r="C37" s="10">
        <v>101548.2</v>
      </c>
      <c r="D37" s="10">
        <v>110328.5</v>
      </c>
      <c r="E37" s="10">
        <v>120249.2</v>
      </c>
      <c r="F37" s="10">
        <v>132697.4</v>
      </c>
    </row>
    <row r="38" spans="1:6" ht="15" customHeight="1">
      <c r="A38" s="2" t="s">
        <v>100</v>
      </c>
      <c r="B38" s="10"/>
      <c r="C38" s="29">
        <f>C37/B37*100</f>
        <v>108.67860315285908</v>
      </c>
      <c r="D38" s="29">
        <f>D37/C37*100</f>
        <v>108.64643587971032</v>
      </c>
      <c r="E38" s="29">
        <f>E37/D37*100</f>
        <v>108.991964904807</v>
      </c>
      <c r="F38" s="29">
        <f>F37/E37*100</f>
        <v>110.35200234180351</v>
      </c>
    </row>
    <row r="39" spans="1:6" ht="29.25" customHeight="1">
      <c r="A39" s="33" t="s">
        <v>86</v>
      </c>
      <c r="B39" s="10">
        <v>150459</v>
      </c>
      <c r="C39" s="29">
        <v>159578.5</v>
      </c>
      <c r="D39" s="29">
        <v>174720.9</v>
      </c>
      <c r="E39" s="29">
        <v>189882.4</v>
      </c>
      <c r="F39" s="29">
        <v>206130.3</v>
      </c>
    </row>
    <row r="40" spans="1:6" ht="16.5" customHeight="1">
      <c r="A40" s="2" t="s">
        <v>100</v>
      </c>
      <c r="B40" s="10"/>
      <c r="C40" s="29">
        <f>C39/B39*100</f>
        <v>106.06111964056653</v>
      </c>
      <c r="D40" s="29">
        <f>D39/C39*100</f>
        <v>109.48899757799452</v>
      </c>
      <c r="E40" s="29">
        <f>E39/D39*100</f>
        <v>108.67755374428589</v>
      </c>
      <c r="F40" s="29">
        <f>F39/E39*100</f>
        <v>108.55682253858177</v>
      </c>
    </row>
    <row r="41" spans="1:6" ht="17.25" customHeight="1">
      <c r="A41" s="33" t="s">
        <v>87</v>
      </c>
      <c r="B41" s="10">
        <v>160321</v>
      </c>
      <c r="C41" s="29">
        <v>164611.5</v>
      </c>
      <c r="D41" s="29">
        <v>179261</v>
      </c>
      <c r="E41" s="29">
        <v>190319.6</v>
      </c>
      <c r="F41" s="29">
        <v>204220.6</v>
      </c>
    </row>
    <row r="42" spans="1:6" ht="17.25" customHeight="1">
      <c r="A42" s="2" t="s">
        <v>100</v>
      </c>
      <c r="B42" s="10"/>
      <c r="C42" s="29">
        <f>C41/B41*100</f>
        <v>102.6761933870173</v>
      </c>
      <c r="D42" s="29">
        <f>D41/C41*100</f>
        <v>108.89943898208814</v>
      </c>
      <c r="E42" s="29">
        <f>E41/D41*100</f>
        <v>106.16899381348983</v>
      </c>
      <c r="F42" s="29">
        <f>F41/E41*100</f>
        <v>107.30402964276932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18.67</v>
      </c>
      <c r="C44" s="10">
        <v>16.41</v>
      </c>
      <c r="D44" s="38">
        <f>C44*1.02</f>
        <v>16.7382</v>
      </c>
      <c r="E44" s="38">
        <f>D44*1.03</f>
        <v>17.240346</v>
      </c>
      <c r="F44" s="38">
        <f>E44*1.02</f>
        <v>17.58515292</v>
      </c>
    </row>
    <row r="45" spans="1:6" ht="15">
      <c r="A45" s="2" t="s">
        <v>100</v>
      </c>
      <c r="B45" s="10"/>
      <c r="C45" s="29">
        <f>C44/B44*100</f>
        <v>87.89501874665237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6.94</v>
      </c>
      <c r="C46" s="10">
        <v>5.04</v>
      </c>
      <c r="D46" s="38">
        <f>C46*1.02</f>
        <v>5.1408000000000005</v>
      </c>
      <c r="E46" s="38">
        <f>D46*1.03</f>
        <v>5.295024000000001</v>
      </c>
      <c r="F46" s="38">
        <f>E46*1.019</f>
        <v>5.395629456</v>
      </c>
    </row>
    <row r="47" spans="1:6" ht="15">
      <c r="A47" s="2" t="s">
        <v>100</v>
      </c>
      <c r="B47" s="10"/>
      <c r="C47" s="29">
        <f>C46/B46*100</f>
        <v>72.62247838616715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1.56</v>
      </c>
      <c r="C48" s="10">
        <v>2.01</v>
      </c>
      <c r="D48" s="38">
        <f>C48*1.032</f>
        <v>2.0743199999999997</v>
      </c>
      <c r="E48" s="38">
        <f>D48*1.03</f>
        <v>2.1365496</v>
      </c>
      <c r="F48" s="38">
        <f>E48*1.032</f>
        <v>2.2049191872</v>
      </c>
    </row>
    <row r="49" spans="1:6" ht="15">
      <c r="A49" s="2" t="s">
        <v>100</v>
      </c>
      <c r="B49" s="10"/>
      <c r="C49" s="29">
        <f>C48/B48*100</f>
        <v>128.84615384615384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36.33</v>
      </c>
      <c r="D50" s="38">
        <f>C50*1.022</f>
        <v>37.12926</v>
      </c>
      <c r="E50" s="38">
        <f>D50*1.023</f>
        <v>37.98323298</v>
      </c>
      <c r="F50" s="38">
        <f>E50*1.02</f>
        <v>38.742897639599995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0.89</v>
      </c>
      <c r="C52" s="10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20.224719101123593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2.13</v>
      </c>
      <c r="C54" s="10">
        <f>C56+C58+C60</f>
        <v>2.02</v>
      </c>
      <c r="D54" s="38">
        <f>D56+D58+D60</f>
        <v>2.0515600000000003</v>
      </c>
      <c r="E54" s="38">
        <v>2.1</v>
      </c>
      <c r="F54" s="38">
        <f>F56+F58+F60</f>
        <v>2.140456264</v>
      </c>
    </row>
    <row r="55" spans="1:6" ht="15">
      <c r="A55" s="2" t="s">
        <v>100</v>
      </c>
      <c r="B55" s="10"/>
      <c r="C55" s="29">
        <f>C54/B54*100</f>
        <v>94.83568075117371</v>
      </c>
      <c r="D55" s="29">
        <f>D54/C54*100</f>
        <v>101.56237623762378</v>
      </c>
      <c r="E55" s="29">
        <f>E54/D54*100</f>
        <v>102.36113006687593</v>
      </c>
      <c r="F55" s="29">
        <f>F54/E54*100</f>
        <v>101.92648876190475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0.4</v>
      </c>
      <c r="C58" s="10">
        <v>0.26</v>
      </c>
      <c r="D58" s="38">
        <f>C58*0.986</f>
        <v>0.25636000000000003</v>
      </c>
      <c r="E58" s="38">
        <f>D58*1.021</f>
        <v>0.26174356</v>
      </c>
      <c r="F58" s="38">
        <f>E58*1</f>
        <v>0.26174356</v>
      </c>
    </row>
    <row r="59" spans="1:6" ht="16.5" customHeight="1">
      <c r="A59" s="2" t="s">
        <v>100</v>
      </c>
      <c r="B59" s="10"/>
      <c r="C59" s="29">
        <f>C58/B58*100</f>
        <v>65</v>
      </c>
      <c r="D59" s="29">
        <f>D58/C58*100</f>
        <v>98.60000000000001</v>
      </c>
      <c r="E59" s="29">
        <f>E58/D58*100</f>
        <v>102.1</v>
      </c>
      <c r="F59" s="29">
        <f>F58/E58*100</f>
        <v>100</v>
      </c>
    </row>
    <row r="60" spans="1:6" ht="15" customHeight="1">
      <c r="A60" s="33" t="s">
        <v>89</v>
      </c>
      <c r="B60" s="10">
        <v>1.73</v>
      </c>
      <c r="C60" s="10">
        <v>1.76</v>
      </c>
      <c r="D60" s="38">
        <f>C60*1.02</f>
        <v>1.7952000000000001</v>
      </c>
      <c r="E60" s="38">
        <f>D60*1.02</f>
        <v>1.831104</v>
      </c>
      <c r="F60" s="38">
        <f>E60*1.026</f>
        <v>1.878712704</v>
      </c>
    </row>
    <row r="61" spans="1:6" ht="15" customHeight="1">
      <c r="A61" s="2" t="s">
        <v>100</v>
      </c>
      <c r="B61" s="10"/>
      <c r="C61" s="29">
        <f>C60/B60*100</f>
        <v>101.73410404624276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0.67</v>
      </c>
      <c r="C62" s="10">
        <f>C64+C66+C68</f>
        <v>0.735</v>
      </c>
      <c r="D62" s="38">
        <f>D64+D66+D68</f>
        <v>0.7600250000000001</v>
      </c>
      <c r="E62" s="38">
        <f>E64+E66+E68</f>
        <v>0.790464</v>
      </c>
      <c r="F62" s="38">
        <f>F64+F66+F68</f>
        <v>0.8233073280000001</v>
      </c>
    </row>
    <row r="63" spans="1:6" ht="15">
      <c r="A63" s="2" t="s">
        <v>100</v>
      </c>
      <c r="B63" s="10"/>
      <c r="C63" s="29">
        <f>C62/B62*100</f>
        <v>109.70149253731343</v>
      </c>
      <c r="D63" s="29">
        <f>D62/C62*100</f>
        <v>103.40476190476191</v>
      </c>
      <c r="E63" s="29">
        <f>E62/D62*100</f>
        <v>104.00499983553173</v>
      </c>
      <c r="F63" s="29">
        <f>F62/E62*100</f>
        <v>104.15494291960165</v>
      </c>
    </row>
    <row r="64" spans="1:6" ht="15.75" customHeight="1">
      <c r="A64" s="33" t="s">
        <v>85</v>
      </c>
      <c r="B64" s="10">
        <v>0</v>
      </c>
      <c r="C64" s="42">
        <v>0.03</v>
      </c>
      <c r="D64" s="42">
        <f>C64*0.98</f>
        <v>0.0294</v>
      </c>
      <c r="E64" s="42">
        <f>D64*1.06</f>
        <v>0.031164</v>
      </c>
      <c r="F64" s="42">
        <f>E64*1.057</f>
        <v>0.032940348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0.03</v>
      </c>
      <c r="C66" s="10">
        <v>0.045</v>
      </c>
      <c r="D66" s="38">
        <f>C66*1.125</f>
        <v>0.050624999999999996</v>
      </c>
      <c r="E66" s="38">
        <f>D66*1.056</f>
        <v>0.05346</v>
      </c>
      <c r="F66" s="38">
        <f>E66*1.053</f>
        <v>0.05629338</v>
      </c>
    </row>
    <row r="67" spans="1:6" ht="19.5" customHeight="1">
      <c r="A67" s="2" t="s">
        <v>100</v>
      </c>
      <c r="B67" s="10"/>
      <c r="C67" s="29">
        <f>C66/B66*100</f>
        <v>150</v>
      </c>
      <c r="D67" s="29">
        <f>D66/C66*100</f>
        <v>112.5</v>
      </c>
      <c r="E67" s="29">
        <f>E66/D66*100</f>
        <v>105.60000000000001</v>
      </c>
      <c r="F67" s="29">
        <f>F66/E66*100</f>
        <v>105.3</v>
      </c>
    </row>
    <row r="68" spans="1:6" ht="15.75" customHeight="1">
      <c r="A68" s="33" t="s">
        <v>89</v>
      </c>
      <c r="B68" s="10">
        <v>0.64</v>
      </c>
      <c r="C68" s="10">
        <v>0.66</v>
      </c>
      <c r="D68" s="10">
        <v>0.68</v>
      </c>
      <c r="E68" s="38">
        <f>D68*1.038</f>
        <v>0.70584</v>
      </c>
      <c r="F68" s="38">
        <f>E68*1.04</f>
        <v>0.7340736000000001</v>
      </c>
    </row>
    <row r="69" spans="1:6" ht="15.75" customHeight="1">
      <c r="A69" s="2" t="s">
        <v>100</v>
      </c>
      <c r="B69" s="10"/>
      <c r="C69" s="29">
        <f>C68/B68*100</f>
        <v>103.125</v>
      </c>
      <c r="D69" s="29">
        <f>D68/C68*100</f>
        <v>103.03030303030303</v>
      </c>
      <c r="E69" s="29">
        <f>E68/D68*100</f>
        <v>103.8</v>
      </c>
      <c r="F69" s="29">
        <f>F68/E68*100</f>
        <v>104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1.565</v>
      </c>
      <c r="C78" s="10">
        <f>C80+C82+C84</f>
        <v>0.8300000000000001</v>
      </c>
      <c r="D78" s="10">
        <f>D80+D82+D84</f>
        <v>0.845351</v>
      </c>
      <c r="E78" s="10">
        <f>E80+E82+E84</f>
        <v>0.8611231837</v>
      </c>
      <c r="F78" s="10">
        <f>F80+F82+F84</f>
        <v>0.8778410203582498</v>
      </c>
    </row>
    <row r="79" spans="1:6" ht="16.5" customHeight="1">
      <c r="A79" s="2" t="s">
        <v>100</v>
      </c>
      <c r="B79" s="10"/>
      <c r="C79" s="10">
        <f>C78/B78*100</f>
        <v>53.035143769968066</v>
      </c>
      <c r="D79" s="10">
        <f>D78/C78*100</f>
        <v>101.84951807228914</v>
      </c>
      <c r="E79" s="10">
        <f>E78/D78*100</f>
        <v>101.86575560920848</v>
      </c>
      <c r="F79" s="10">
        <f>F78/E78*100</f>
        <v>101.94139897458318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38">
        <v>0.065</v>
      </c>
      <c r="C82" s="10">
        <v>0.07</v>
      </c>
      <c r="D82" s="42">
        <f>C82*1.0673</f>
        <v>0.074711</v>
      </c>
      <c r="E82" s="42">
        <f>D82*1.0667</f>
        <v>0.0796942237</v>
      </c>
      <c r="F82" s="42">
        <f>E82*1.0725</f>
        <v>0.08547205491825</v>
      </c>
    </row>
    <row r="83" spans="1:6" ht="17.25" customHeight="1">
      <c r="A83" s="2" t="s">
        <v>100</v>
      </c>
      <c r="B83" s="10"/>
      <c r="C83" s="10">
        <f>C82/B82*100</f>
        <v>107.69230769230771</v>
      </c>
      <c r="D83" s="10">
        <f>D82/C82*100</f>
        <v>106.72999999999999</v>
      </c>
      <c r="E83" s="10">
        <f>E82/D82*100</f>
        <v>106.67</v>
      </c>
      <c r="F83" s="10">
        <f>F82/E82*100</f>
        <v>107.25</v>
      </c>
    </row>
    <row r="84" spans="1:6" ht="15">
      <c r="A84" s="33" t="s">
        <v>89</v>
      </c>
      <c r="B84" s="10">
        <v>1.5</v>
      </c>
      <c r="C84" s="10">
        <v>0.76</v>
      </c>
      <c r="D84" s="10">
        <f>C84*1.014</f>
        <v>0.77064</v>
      </c>
      <c r="E84" s="10">
        <f>D84*1.014</f>
        <v>0.78142896</v>
      </c>
      <c r="F84" s="10">
        <f>E84*1.014</f>
        <v>0.7923689654399999</v>
      </c>
    </row>
    <row r="85" spans="1:6" ht="15">
      <c r="A85" s="2" t="s">
        <v>100</v>
      </c>
      <c r="B85" s="10"/>
      <c r="C85" s="10">
        <f>C84/B84*100</f>
        <v>50.66666666666667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6.04</v>
      </c>
      <c r="C86" s="10">
        <f>C88+C90+C92</f>
        <v>5.49</v>
      </c>
      <c r="D86" s="10">
        <f>D88+D90+D92</f>
        <v>5.670557</v>
      </c>
      <c r="E86" s="10">
        <f>E88+E90+E92</f>
        <v>5.9263288757999995</v>
      </c>
      <c r="F86" s="10">
        <f>F88+F90+F92</f>
        <v>6.1989891755499595</v>
      </c>
    </row>
    <row r="87" spans="1:6" ht="15">
      <c r="A87" s="2" t="s">
        <v>100</v>
      </c>
      <c r="B87" s="10"/>
      <c r="C87" s="10">
        <f>C86/B86*100</f>
        <v>90.89403973509934</v>
      </c>
      <c r="D87" s="10">
        <f>D86/C86*100</f>
        <v>103.28883424408014</v>
      </c>
      <c r="E87" s="10">
        <f>E86/D86*100</f>
        <v>104.51052472975759</v>
      </c>
      <c r="F87" s="10">
        <f>F86/E86*100</f>
        <v>104.60082971202225</v>
      </c>
    </row>
    <row r="88" spans="1:6" ht="15" customHeight="1">
      <c r="A88" s="33" t="s">
        <v>85</v>
      </c>
      <c r="B88" s="10">
        <v>0</v>
      </c>
      <c r="C88" s="10"/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29">
        <v>1.08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101.85185185185186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4.96</v>
      </c>
      <c r="C92" s="10">
        <v>4.39</v>
      </c>
      <c r="D92" s="10">
        <f>C92*1.0063</f>
        <v>4.417656999999999</v>
      </c>
      <c r="E92" s="10">
        <f>D92*1.0094</f>
        <v>4.459182975799999</v>
      </c>
      <c r="F92" s="10">
        <f>E92*1.0062</f>
        <v>4.486829910249959</v>
      </c>
    </row>
    <row r="93" spans="1:6" ht="15">
      <c r="A93" s="2" t="s">
        <v>100</v>
      </c>
      <c r="B93" s="10"/>
      <c r="C93" s="10">
        <f>C92/B92*100</f>
        <v>88.50806451612902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636.1</v>
      </c>
      <c r="C94" s="10">
        <f>C96+C98+C100</f>
        <v>1130.61</v>
      </c>
      <c r="D94" s="10">
        <f>D96+D98+D100</f>
        <v>1139.188118</v>
      </c>
      <c r="E94" s="10">
        <f>E96+E98+E100</f>
        <v>1147.2546004826</v>
      </c>
      <c r="F94" s="10">
        <f>F96+F98+F100</f>
        <v>1155.7522796434325</v>
      </c>
    </row>
    <row r="95" spans="1:6" ht="15">
      <c r="A95" s="2" t="s">
        <v>100</v>
      </c>
      <c r="B95" s="10"/>
      <c r="C95" s="10">
        <f>C94/B94*100</f>
        <v>177.7409212387989</v>
      </c>
      <c r="D95" s="10">
        <f>D94/C94*100</f>
        <v>100.75871591441789</v>
      </c>
      <c r="E95" s="10">
        <f>E94/D94*100</f>
        <v>100.70809046856648</v>
      </c>
      <c r="F95" s="10">
        <f>F94/E94*100</f>
        <v>100.74069689127923</v>
      </c>
    </row>
    <row r="96" spans="1:6" ht="15.75" customHeight="1">
      <c r="A96" s="33" t="s">
        <v>85</v>
      </c>
      <c r="B96" s="10">
        <v>0</v>
      </c>
      <c r="C96" s="10"/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49.7</v>
      </c>
      <c r="C98" s="10">
        <v>7.37</v>
      </c>
      <c r="D98" s="29">
        <f>C98*1.219</f>
        <v>8.98403</v>
      </c>
      <c r="E98" s="29">
        <f>D98*1.1179</f>
        <v>10.043247137</v>
      </c>
      <c r="F98" s="29">
        <f>E98*1.152</f>
        <v>11.569820701824</v>
      </c>
    </row>
    <row r="99" spans="1:6" ht="17.25" customHeight="1">
      <c r="A99" s="2" t="s">
        <v>100</v>
      </c>
      <c r="B99" s="10"/>
      <c r="C99" s="10">
        <f>C98/B98*100</f>
        <v>14.82897384305835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586.4</v>
      </c>
      <c r="C100" s="10">
        <v>1123.24</v>
      </c>
      <c r="D100" s="29">
        <f>C100*1.0062</f>
        <v>1130.204088</v>
      </c>
      <c r="E100" s="29">
        <f>D100*1.0062</f>
        <v>1137.2113533456</v>
      </c>
      <c r="F100" s="29">
        <f>E100*1.00613</f>
        <v>1144.1824589416085</v>
      </c>
    </row>
    <row r="101" spans="1:6" ht="16.5" customHeight="1">
      <c r="A101" s="2" t="s">
        <v>100</v>
      </c>
      <c r="B101" s="10"/>
      <c r="C101" s="10">
        <f>C100/B100*100</f>
        <v>191.54843110504777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2672</v>
      </c>
      <c r="C111" s="10">
        <f>C113+C115+C117</f>
        <v>2228</v>
      </c>
      <c r="D111" s="43">
        <f>D113+D115+D117</f>
        <v>2337.64</v>
      </c>
      <c r="E111" s="43">
        <f>E113+E115+E117</f>
        <v>2422.2843</v>
      </c>
      <c r="F111" s="43">
        <f>F113+F115+F117</f>
        <v>2462.7756719999998</v>
      </c>
    </row>
    <row r="112" spans="1:6" ht="14.25" customHeight="1">
      <c r="A112" s="2" t="s">
        <v>100</v>
      </c>
      <c r="B112" s="10"/>
      <c r="C112" s="29">
        <f>C111/B111*100</f>
        <v>83.38323353293413</v>
      </c>
      <c r="D112" s="29">
        <f>D111/C111*100</f>
        <v>104.92100538599641</v>
      </c>
      <c r="E112" s="29">
        <f>E111/D111*100</f>
        <v>103.62092965555003</v>
      </c>
      <c r="F112" s="29">
        <f>F111/E111*100</f>
        <v>101.67161930579329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505</v>
      </c>
      <c r="C115" s="10">
        <v>546</v>
      </c>
      <c r="D115" s="43">
        <f>C115*1.17</f>
        <v>638.8199999999999</v>
      </c>
      <c r="E115" s="43">
        <f>D115*1.115</f>
        <v>712.2842999999999</v>
      </c>
      <c r="F115" s="43">
        <f>E115*1.04</f>
        <v>740.775672</v>
      </c>
    </row>
    <row r="116" spans="1:6" ht="15">
      <c r="A116" s="2" t="s">
        <v>100</v>
      </c>
      <c r="B116" s="10"/>
      <c r="C116" s="29">
        <f>C115/B115*100</f>
        <v>108.11881188118812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7" ht="14.25" customHeight="1">
      <c r="A117" s="33" t="s">
        <v>89</v>
      </c>
      <c r="B117" s="10">
        <v>2167</v>
      </c>
      <c r="C117" s="10">
        <v>1682</v>
      </c>
      <c r="D117" s="43">
        <f>C117*1.01</f>
        <v>1698.82</v>
      </c>
      <c r="E117" s="43">
        <v>1710</v>
      </c>
      <c r="F117" s="43">
        <v>1722</v>
      </c>
      <c r="G117" s="44"/>
    </row>
    <row r="118" spans="1:6" ht="14.25" customHeight="1">
      <c r="A118" s="2" t="s">
        <v>100</v>
      </c>
      <c r="B118" s="10"/>
      <c r="C118" s="29">
        <f>C117/B117*100</f>
        <v>77.61882787263498</v>
      </c>
      <c r="D118" s="29">
        <f>D117/C117*100</f>
        <v>101</v>
      </c>
      <c r="E118" s="29">
        <f>E117/D117*100</f>
        <v>100.65810386032659</v>
      </c>
      <c r="F118" s="29">
        <f>F117/E117*100</f>
        <v>100.70175438596492</v>
      </c>
    </row>
    <row r="119" spans="1:6" ht="30">
      <c r="A119" s="32" t="s">
        <v>90</v>
      </c>
      <c r="B119" s="10">
        <f>B121+B123+B125</f>
        <v>1101</v>
      </c>
      <c r="C119" s="10">
        <f>C121+C123+C125</f>
        <v>875</v>
      </c>
      <c r="D119" s="43">
        <f>D121+D123+D125</f>
        <v>898.3349999999999</v>
      </c>
      <c r="E119" s="43">
        <f>E121+E123+E125</f>
        <v>940.7161799999999</v>
      </c>
      <c r="F119" s="43">
        <f>F121+F123+F125</f>
        <v>980.1825179399999</v>
      </c>
    </row>
    <row r="120" spans="1:6" ht="15">
      <c r="A120" s="2" t="s">
        <v>100</v>
      </c>
      <c r="B120" s="10"/>
      <c r="C120" s="29">
        <f>C119/B119*100</f>
        <v>79.47320617620345</v>
      </c>
      <c r="D120" s="29">
        <f>D119/C119*100</f>
        <v>102.66685714285713</v>
      </c>
      <c r="E120" s="29">
        <f>E119/D119*100</f>
        <v>104.71774783349194</v>
      </c>
      <c r="F120" s="29">
        <f>F119/E119*100</f>
        <v>104.19535017883928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190</v>
      </c>
      <c r="C123" s="10">
        <v>158</v>
      </c>
      <c r="D123" s="43">
        <f>C123*1.125</f>
        <v>177.75</v>
      </c>
      <c r="E123" s="43">
        <f>D123*1.206</f>
        <v>214.3665</v>
      </c>
      <c r="F123" s="43">
        <f>E123*1.157</f>
        <v>248.0220405</v>
      </c>
    </row>
    <row r="124" spans="1:6" ht="15">
      <c r="A124" s="2" t="s">
        <v>100</v>
      </c>
      <c r="B124" s="10"/>
      <c r="C124" s="29">
        <f>C123/B123*100</f>
        <v>83.15789473684211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911</v>
      </c>
      <c r="C125" s="10">
        <v>717</v>
      </c>
      <c r="D125" s="29">
        <f>C125*1.005</f>
        <v>720.5849999999999</v>
      </c>
      <c r="E125" s="29">
        <f>D125*1.008</f>
        <v>726.3496799999999</v>
      </c>
      <c r="F125" s="29">
        <f>E125*1.008</f>
        <v>732.1604774399999</v>
      </c>
    </row>
    <row r="126" spans="1:6" ht="14.25" customHeight="1">
      <c r="A126" s="2" t="s">
        <v>100</v>
      </c>
      <c r="B126" s="10"/>
      <c r="C126" s="29">
        <f>C125/B125*100</f>
        <v>78.70472008781559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270</v>
      </c>
      <c r="C127" s="10">
        <f>C129+C131+C133</f>
        <v>181</v>
      </c>
      <c r="D127" s="43">
        <f>D129+D131+D133</f>
        <v>227.076</v>
      </c>
      <c r="E127" s="43">
        <f>E129+E131+E133</f>
        <v>258.607524</v>
      </c>
      <c r="F127" s="43">
        <f>F129+F131+F133</f>
        <v>273.053151912</v>
      </c>
    </row>
    <row r="128" spans="1:6" ht="14.25" customHeight="1">
      <c r="A128" s="2" t="s">
        <v>100</v>
      </c>
      <c r="B128" s="10"/>
      <c r="C128" s="29">
        <f>C127/B127*100</f>
        <v>67.03703703703704</v>
      </c>
      <c r="D128" s="29">
        <f>D127/C127*100</f>
        <v>125.45635359116021</v>
      </c>
      <c r="E128" s="29">
        <f>E127/D127*100</f>
        <v>113.8858901865455</v>
      </c>
      <c r="F128" s="29">
        <f>F127/E127*100</f>
        <v>105.58592715655092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80</v>
      </c>
      <c r="C131" s="10">
        <v>64</v>
      </c>
      <c r="D131" s="43">
        <f>C131*1.464</f>
        <v>93.696</v>
      </c>
      <c r="E131" s="43">
        <f>D131*1.244</f>
        <v>116.557824</v>
      </c>
      <c r="F131" s="43">
        <f>E131*1.063</f>
        <v>123.90096691199999</v>
      </c>
    </row>
    <row r="132" spans="1:6" ht="14.25" customHeight="1">
      <c r="A132" s="2" t="s">
        <v>100</v>
      </c>
      <c r="B132" s="10"/>
      <c r="C132" s="29">
        <f>C131/B131*100</f>
        <v>80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190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61.578947368421055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2007</v>
      </c>
      <c r="C135" s="10">
        <f>C137+C139+C141</f>
        <v>1988</v>
      </c>
      <c r="D135" s="43">
        <f>D137+D139+D141</f>
        <v>2145</v>
      </c>
      <c r="E135" s="43">
        <f>E137+E139+E141</f>
        <v>2164.71</v>
      </c>
      <c r="F135" s="43">
        <f>F137+F139+F141</f>
        <v>2180</v>
      </c>
    </row>
    <row r="136" spans="1:6" ht="14.25" customHeight="1">
      <c r="A136" s="2" t="s">
        <v>100</v>
      </c>
      <c r="B136" s="10"/>
      <c r="C136" s="29">
        <f>C135/B135*100</f>
        <v>99.05331340308918</v>
      </c>
      <c r="D136" s="29">
        <f>D135/C135*100</f>
        <v>107.89738430583502</v>
      </c>
      <c r="E136" s="29">
        <f>E135/D135*100</f>
        <v>100.91888111888112</v>
      </c>
      <c r="F136" s="29">
        <f>F135/E135*100</f>
        <v>100.7063301781763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485</v>
      </c>
      <c r="C139" s="10">
        <v>526</v>
      </c>
      <c r="D139" s="43">
        <v>603</v>
      </c>
      <c r="E139" s="43">
        <v>615</v>
      </c>
      <c r="F139" s="43">
        <v>620</v>
      </c>
    </row>
    <row r="140" spans="1:6" ht="14.25" customHeight="1">
      <c r="A140" s="2" t="s">
        <v>100</v>
      </c>
      <c r="B140" s="10"/>
      <c r="C140" s="29">
        <f>C139/B139*100</f>
        <v>108.45360824742268</v>
      </c>
      <c r="D140" s="29">
        <f>D139/C139*100</f>
        <v>114.63878326996198</v>
      </c>
      <c r="E140" s="29">
        <f>E139/D139*100</f>
        <v>101.99004975124377</v>
      </c>
      <c r="F140" s="29">
        <f>F139/E139*100</f>
        <v>100.8130081300813</v>
      </c>
    </row>
    <row r="141" spans="1:6" ht="14.25" customHeight="1">
      <c r="A141" s="33" t="s">
        <v>89</v>
      </c>
      <c r="B141" s="10">
        <v>1522</v>
      </c>
      <c r="C141" s="10">
        <v>1462</v>
      </c>
      <c r="D141" s="43">
        <v>1542</v>
      </c>
      <c r="E141" s="43">
        <f>D141*1.005</f>
        <v>1549.7099999999998</v>
      </c>
      <c r="F141" s="43">
        <v>1560</v>
      </c>
    </row>
    <row r="142" spans="1:6" ht="14.25" customHeight="1">
      <c r="A142" s="2" t="s">
        <v>100</v>
      </c>
      <c r="B142" s="10"/>
      <c r="C142" s="29">
        <f>C141/B141*100</f>
        <v>96.05781865965835</v>
      </c>
      <c r="D142" s="29">
        <f>D141/C141*100</f>
        <v>105.47195622435022</v>
      </c>
      <c r="E142" s="29">
        <f>E141/D141*100</f>
        <v>100.49999999999999</v>
      </c>
      <c r="F142" s="29">
        <f>F141/E141*100</f>
        <v>100.66399519910179</v>
      </c>
    </row>
    <row r="143" spans="1:6" ht="14.25" customHeight="1">
      <c r="A143" s="30" t="s">
        <v>93</v>
      </c>
      <c r="B143" s="10">
        <f>B145+B147+B149</f>
        <v>7.04</v>
      </c>
      <c r="C143" s="10">
        <f>C145+C147+C149</f>
        <v>13.209999999999999</v>
      </c>
      <c r="D143" s="10">
        <f>D145+D147+D149</f>
        <v>13.275590999999999</v>
      </c>
      <c r="E143" s="10">
        <f>E145+E147+E149</f>
        <v>13.326826939200002</v>
      </c>
      <c r="F143" s="10">
        <f>F145+F147+F149</f>
        <v>13.375545898737599</v>
      </c>
    </row>
    <row r="144" spans="1:6" ht="14.25" customHeight="1">
      <c r="A144" s="2" t="s">
        <v>100</v>
      </c>
      <c r="B144" s="10"/>
      <c r="C144" s="10">
        <f>C143/B143*100</f>
        <v>187.64204545454544</v>
      </c>
      <c r="D144" s="10">
        <f>D143/C143*100</f>
        <v>100.49652535957607</v>
      </c>
      <c r="E144" s="10">
        <f>E143/D143*100</f>
        <v>100.38594092873157</v>
      </c>
      <c r="F144" s="10">
        <f>F143/E143*100</f>
        <v>100.36557058750641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0.12</v>
      </c>
      <c r="C147" s="10">
        <v>0.04</v>
      </c>
      <c r="D147" s="38">
        <f>C147*1.224</f>
        <v>0.048960000000000004</v>
      </c>
      <c r="E147" s="38">
        <f>D147*1.182</f>
        <v>0.05787072</v>
      </c>
      <c r="F147" s="38">
        <f>E147*1.154</f>
        <v>0.06678281088</v>
      </c>
    </row>
    <row r="148" spans="1:6" ht="14.25" customHeight="1">
      <c r="A148" s="2" t="s">
        <v>100</v>
      </c>
      <c r="B148" s="10"/>
      <c r="C148" s="29">
        <f>C147/B147*100</f>
        <v>33.333333333333336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6.92</v>
      </c>
      <c r="C149" s="10">
        <v>13.17</v>
      </c>
      <c r="D149" s="38">
        <f>C149*1.0043</f>
        <v>13.226631</v>
      </c>
      <c r="E149" s="38">
        <f>D149*1.0032</f>
        <v>13.268956219200001</v>
      </c>
      <c r="F149" s="38">
        <f>E149*1.003</f>
        <v>13.3087630878576</v>
      </c>
    </row>
    <row r="150" spans="1:6" ht="14.25" customHeight="1">
      <c r="A150" s="2" t="s">
        <v>100</v>
      </c>
      <c r="B150" s="10"/>
      <c r="C150" s="29">
        <f>C149/B149*100</f>
        <v>190.31791907514452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C40" sqref="C40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117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124580</v>
      </c>
      <c r="C35" s="43">
        <f>C37+C39+C41</f>
        <v>130617.1</v>
      </c>
      <c r="D35" s="43">
        <f>D37+D39+D41</f>
        <v>142627.8</v>
      </c>
      <c r="E35" s="43">
        <f>E37+E39+E41</f>
        <v>153752.9</v>
      </c>
      <c r="F35" s="43">
        <f>F37+F39+F41</f>
        <v>166245.5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79859</v>
      </c>
      <c r="C39" s="10">
        <v>84699.3</v>
      </c>
      <c r="D39" s="10">
        <v>92736.5</v>
      </c>
      <c r="E39" s="10">
        <v>100783.8</v>
      </c>
      <c r="F39" s="10">
        <v>109407.6</v>
      </c>
    </row>
    <row r="40" spans="1:6" ht="16.5" customHeight="1">
      <c r="A40" s="2" t="s">
        <v>100</v>
      </c>
      <c r="B40" s="10"/>
      <c r="C40" s="29">
        <f>C39/B39*100</f>
        <v>106.06105761404476</v>
      </c>
      <c r="D40" s="29">
        <f>D39/C39*100</f>
        <v>109.48909849313983</v>
      </c>
      <c r="E40" s="29">
        <f>E39/D39*100</f>
        <v>108.67759727831006</v>
      </c>
      <c r="F40" s="29">
        <f>F39/E39*100</f>
        <v>108.55673233198193</v>
      </c>
    </row>
    <row r="41" spans="1:6" ht="17.25" customHeight="1">
      <c r="A41" s="33" t="s">
        <v>87</v>
      </c>
      <c r="B41" s="10">
        <v>44721</v>
      </c>
      <c r="C41" s="29">
        <v>45917.8</v>
      </c>
      <c r="D41" s="29">
        <v>49891.3</v>
      </c>
      <c r="E41" s="29">
        <v>52969.1</v>
      </c>
      <c r="F41" s="29">
        <v>56837.9</v>
      </c>
    </row>
    <row r="42" spans="1:6" ht="17.25" customHeight="1">
      <c r="A42" s="2" t="s">
        <v>100</v>
      </c>
      <c r="B42" s="10"/>
      <c r="C42" s="29">
        <f>C41/B41*100</f>
        <v>102.67614767111648</v>
      </c>
      <c r="D42" s="29">
        <f>D41/C41*100</f>
        <v>108.65350691888548</v>
      </c>
      <c r="E42" s="29">
        <f>E41/D41*100</f>
        <v>106.16901143085067</v>
      </c>
      <c r="F42" s="29">
        <f>F41/E41*100</f>
        <v>107.30388094190764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9.21</v>
      </c>
      <c r="C44" s="10">
        <v>4.59</v>
      </c>
      <c r="D44" s="38">
        <f>C44*1.02</f>
        <v>4.6818</v>
      </c>
      <c r="E44" s="38">
        <f>D44*1.03</f>
        <v>4.822254</v>
      </c>
      <c r="F44" s="38">
        <f>E44*1.02</f>
        <v>4.918699080000001</v>
      </c>
    </row>
    <row r="45" spans="1:6" ht="15">
      <c r="A45" s="2" t="s">
        <v>100</v>
      </c>
      <c r="B45" s="10"/>
      <c r="C45" s="29">
        <f>C44/B44*100</f>
        <v>49.837133550488595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2.19</v>
      </c>
      <c r="C46" s="10">
        <v>0.14</v>
      </c>
      <c r="D46" s="38">
        <f>C46*1.02</f>
        <v>0.1428</v>
      </c>
      <c r="E46" s="38">
        <f>D46*1.03</f>
        <v>0.14708400000000002</v>
      </c>
      <c r="F46" s="38">
        <f>E46*1.019</f>
        <v>0.149878596</v>
      </c>
    </row>
    <row r="47" spans="1:6" ht="15">
      <c r="A47" s="2" t="s">
        <v>100</v>
      </c>
      <c r="B47" s="10"/>
      <c r="C47" s="29">
        <f>C46/B46*100</f>
        <v>6.392694063926942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0.49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>
        <f>C48/B48*100</f>
        <v>0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38">
        <v>0.91</v>
      </c>
      <c r="C52" s="38">
        <v>0.17</v>
      </c>
      <c r="D52" s="38">
        <f>C52*1.043</f>
        <v>0.17731</v>
      </c>
      <c r="E52" s="38">
        <f>D52*1.058</f>
        <v>0.18759398</v>
      </c>
      <c r="F52" s="38">
        <f>E52*1.029</f>
        <v>0.19303420541999997</v>
      </c>
    </row>
    <row r="53" spans="1:6" ht="15">
      <c r="A53" s="2" t="s">
        <v>100</v>
      </c>
      <c r="B53" s="10"/>
      <c r="C53" s="29">
        <f>C52/B52*100</f>
        <v>18.681318681318682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0.23</v>
      </c>
      <c r="C54" s="10">
        <f>C56+C58+C60</f>
        <v>0.24</v>
      </c>
      <c r="D54" s="38">
        <f>D56+D58+D60</f>
        <v>0.2448</v>
      </c>
      <c r="E54" s="38">
        <f>E56+E58+E60</f>
        <v>0.249696</v>
      </c>
      <c r="F54" s="38">
        <f>F56+F58+F60</f>
        <v>0.25618809600000003</v>
      </c>
    </row>
    <row r="55" spans="1:6" ht="15">
      <c r="A55" s="2" t="s">
        <v>100</v>
      </c>
      <c r="B55" s="10"/>
      <c r="C55" s="29">
        <f>C54/B54*100</f>
        <v>104.34782608695652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0.23</v>
      </c>
      <c r="C60" s="10">
        <v>0.24</v>
      </c>
      <c r="D60" s="38">
        <f>C60*1.02</f>
        <v>0.2448</v>
      </c>
      <c r="E60" s="38">
        <f>D60*1.02</f>
        <v>0.249696</v>
      </c>
      <c r="F60" s="38">
        <f>E60*1.026</f>
        <v>0.25618809600000003</v>
      </c>
    </row>
    <row r="61" spans="1:6" ht="15" customHeight="1">
      <c r="A61" s="2" t="s">
        <v>100</v>
      </c>
      <c r="B61" s="10"/>
      <c r="C61" s="29">
        <f>C60/B60*100</f>
        <v>104.34782608695652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0.08</v>
      </c>
      <c r="C62" s="10">
        <f>C64+C66+C68</f>
        <v>0.079</v>
      </c>
      <c r="D62" s="38">
        <f>D64+D66+D68</f>
        <v>0.081</v>
      </c>
      <c r="E62" s="38">
        <f>E64+E66+E68</f>
        <v>0.084078</v>
      </c>
      <c r="F62" s="38">
        <f>F64+F66+F68</f>
        <v>0.08575956</v>
      </c>
    </row>
    <row r="63" spans="1:6" ht="15">
      <c r="A63" s="2" t="s">
        <v>100</v>
      </c>
      <c r="B63" s="10"/>
      <c r="C63" s="29">
        <f>C62/B62*100</f>
        <v>98.75</v>
      </c>
      <c r="D63" s="29">
        <f>D62/C62*100</f>
        <v>102.53164556962024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0.08</v>
      </c>
      <c r="C68" s="42">
        <v>0.079</v>
      </c>
      <c r="D68" s="42">
        <v>0.081</v>
      </c>
      <c r="E68" s="38">
        <f>D68*1.038</f>
        <v>0.084078</v>
      </c>
      <c r="F68" s="38">
        <f>E68*1.02</f>
        <v>0.08575956</v>
      </c>
    </row>
    <row r="69" spans="1:6" ht="15.75" customHeight="1">
      <c r="A69" s="2" t="s">
        <v>100</v>
      </c>
      <c r="B69" s="10"/>
      <c r="C69" s="29">
        <f>C68/B68*100</f>
        <v>98.75</v>
      </c>
      <c r="D69" s="29">
        <f>D68/C68*100</f>
        <v>102.53164556962024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10">
        <f>B72+B74+B76</f>
        <v>0.009</v>
      </c>
      <c r="C70" s="10">
        <f>C72+C74+C76</f>
        <v>0.009</v>
      </c>
      <c r="D70" s="42">
        <f>D72+D74+D76</f>
        <v>0.009477</v>
      </c>
      <c r="E70" s="42">
        <f>E72+E74+E76</f>
        <v>0.009979280999999998</v>
      </c>
      <c r="F70" s="42">
        <f>F72+F74+F76</f>
        <v>0.010927312694999997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0.009</v>
      </c>
      <c r="C76" s="10">
        <v>0.009</v>
      </c>
      <c r="D76" s="42">
        <f>C76*1.053</f>
        <v>0.009477</v>
      </c>
      <c r="E76" s="42">
        <f>D76*1.053</f>
        <v>0.009979280999999998</v>
      </c>
      <c r="F76" s="42">
        <f>E76*1.095</f>
        <v>0.010927312694999997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0.201</v>
      </c>
      <c r="C78" s="29">
        <f>C80+C82+C84</f>
        <v>0.185</v>
      </c>
      <c r="D78" s="10">
        <f>D80+D82+D84</f>
        <v>0.195565</v>
      </c>
      <c r="E78" s="10">
        <f>E80+E82+E84</f>
        <v>0.20450136</v>
      </c>
      <c r="F78" s="10">
        <f>F80+F82+F84</f>
        <v>0.21280301903999999</v>
      </c>
    </row>
    <row r="79" spans="1:6" ht="16.5" customHeight="1">
      <c r="A79" s="2" t="s">
        <v>100</v>
      </c>
      <c r="B79" s="10"/>
      <c r="C79" s="10">
        <f>C78/B78*100</f>
        <v>92.03980099502486</v>
      </c>
      <c r="D79" s="10">
        <f>D78/C78*100</f>
        <v>105.7108108108108</v>
      </c>
      <c r="E79" s="10">
        <f>E78/D78*100</f>
        <v>104.56950885894716</v>
      </c>
      <c r="F79" s="10">
        <f>F78/E78*100</f>
        <v>104.0594639761809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0.001</v>
      </c>
      <c r="C82" s="10">
        <v>0.025</v>
      </c>
      <c r="D82" s="10">
        <f>C82*1.333</f>
        <v>0.033325</v>
      </c>
      <c r="E82" s="10">
        <f>D82*1.2</f>
        <v>0.03999</v>
      </c>
      <c r="F82" s="10">
        <f>E82*1.15</f>
        <v>0.045988499999999995</v>
      </c>
    </row>
    <row r="83" spans="1:6" ht="17.25" customHeight="1">
      <c r="A83" s="2" t="s">
        <v>100</v>
      </c>
      <c r="B83" s="10"/>
      <c r="C83" s="10">
        <f>C82/B82*100</f>
        <v>2500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0.2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80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0.704</v>
      </c>
      <c r="C86" s="29">
        <f>C88+C90+C92</f>
        <v>0.73</v>
      </c>
      <c r="D86" s="10">
        <f>D88+D90+D92</f>
        <v>0.749196</v>
      </c>
      <c r="E86" s="10">
        <f>E88+E90+E92</f>
        <v>0.7764853064000001</v>
      </c>
      <c r="F86" s="10">
        <f>F88+F90+F92</f>
        <v>0.8048912213716801</v>
      </c>
    </row>
    <row r="87" spans="1:6" ht="15">
      <c r="A87" s="2" t="s">
        <v>100</v>
      </c>
      <c r="B87" s="10"/>
      <c r="C87" s="10">
        <f>C86/B86*100</f>
        <v>103.69318181818181</v>
      </c>
      <c r="D87" s="10">
        <f>D86/C86*100</f>
        <v>102.6295890410959</v>
      </c>
      <c r="E87" s="10">
        <f>E86/D86*100</f>
        <v>103.6424789240733</v>
      </c>
      <c r="F87" s="10">
        <f>F86/E86*100</f>
        <v>103.65826819098196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0.004</v>
      </c>
      <c r="C90" s="29">
        <v>0.11</v>
      </c>
      <c r="D90" s="10">
        <f>C90*1.139</f>
        <v>0.12529</v>
      </c>
      <c r="E90" s="10">
        <f>D90*1.171</f>
        <v>0.14671459000000003</v>
      </c>
      <c r="F90" s="10">
        <f>E90*1.167</f>
        <v>0.17121592653000003</v>
      </c>
    </row>
    <row r="91" spans="1:6" ht="18" customHeight="1">
      <c r="A91" s="2" t="s">
        <v>100</v>
      </c>
      <c r="B91" s="10"/>
      <c r="C91" s="10">
        <f>C90/B90*100</f>
        <v>2750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0.7</v>
      </c>
      <c r="C92" s="10">
        <v>0.62</v>
      </c>
      <c r="D92" s="10">
        <f>C92*1.0063</f>
        <v>0.623906</v>
      </c>
      <c r="E92" s="10">
        <f>D92*1.0094</f>
        <v>0.6297707164</v>
      </c>
      <c r="F92" s="10">
        <f>E92*1.0062</f>
        <v>0.6336752948416801</v>
      </c>
    </row>
    <row r="93" spans="1:6" ht="15">
      <c r="A93" s="2" t="s">
        <v>100</v>
      </c>
      <c r="B93" s="10"/>
      <c r="C93" s="10">
        <f>C92/B92*100</f>
        <v>88.57142857142858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29">
        <f>B96+B98+B100</f>
        <v>263.28000000000003</v>
      </c>
      <c r="C94" s="10">
        <f>C96+C98+C100</f>
        <v>365.65</v>
      </c>
      <c r="D94" s="10">
        <f>D96+D98+D100</f>
        <v>383.955766</v>
      </c>
      <c r="E94" s="10">
        <f>E96+E98+E100</f>
        <v>396.59884430019997</v>
      </c>
      <c r="F94" s="10">
        <f>F96+F98+F100</f>
        <v>414.0120423827504</v>
      </c>
    </row>
    <row r="95" spans="1:6" ht="15">
      <c r="A95" s="2" t="s">
        <v>100</v>
      </c>
      <c r="B95" s="10"/>
      <c r="C95" s="10">
        <f>C94/B94*100</f>
        <v>138.8825584928593</v>
      </c>
      <c r="D95" s="10">
        <f>D94/C94*100</f>
        <v>105.0063629153562</v>
      </c>
      <c r="E95" s="10">
        <f>E94/D94*100</f>
        <v>103.29284761937916</v>
      </c>
      <c r="F95" s="10">
        <f>F94/E94*100</f>
        <v>104.39063258322805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C96*1.006</f>
        <v>0</v>
      </c>
      <c r="E96" s="10">
        <f>D96*1.009</f>
        <v>0</v>
      </c>
      <c r="F96" s="10">
        <f>E96*1.006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14.54</v>
      </c>
      <c r="C98" s="10">
        <v>75.37</v>
      </c>
      <c r="D98" s="29">
        <f>C98*1.219</f>
        <v>91.87603000000001</v>
      </c>
      <c r="E98" s="29">
        <f>D98*1.1179</f>
        <v>102.70821393700001</v>
      </c>
      <c r="F98" s="29">
        <f>E98*1.152</f>
        <v>118.319862455424</v>
      </c>
    </row>
    <row r="99" spans="1:6" ht="17.25" customHeight="1">
      <c r="A99" s="2" t="s">
        <v>100</v>
      </c>
      <c r="B99" s="10"/>
      <c r="C99" s="10">
        <f>C98/B98*100</f>
        <v>518.3631361760661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248.74</v>
      </c>
      <c r="C100" s="10">
        <v>290.28</v>
      </c>
      <c r="D100" s="29">
        <f>C100*1.0062</f>
        <v>292.07973599999997</v>
      </c>
      <c r="E100" s="29">
        <f>D100*1.0062</f>
        <v>293.8906303632</v>
      </c>
      <c r="F100" s="29">
        <f>E100*1.00613</f>
        <v>295.6921799273264</v>
      </c>
    </row>
    <row r="101" spans="1:6" ht="16.5" customHeight="1">
      <c r="A101" s="2" t="s">
        <v>100</v>
      </c>
      <c r="B101" s="10"/>
      <c r="C101" s="10">
        <f>C100/B100*100</f>
        <v>116.70016885100907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289</v>
      </c>
      <c r="C111" s="10">
        <f>C113+C115+C117</f>
        <v>300</v>
      </c>
      <c r="D111" s="43">
        <f>D113+D115+D117</f>
        <v>315.79999999999995</v>
      </c>
      <c r="E111" s="43">
        <f>E113+E115+E117</f>
        <v>328.1193999999999</v>
      </c>
      <c r="F111" s="43">
        <f>F113+F115+F117</f>
        <v>332.9652261999999</v>
      </c>
    </row>
    <row r="112" spans="1:6" ht="14.25" customHeight="1">
      <c r="A112" s="2" t="s">
        <v>100</v>
      </c>
      <c r="B112" s="10"/>
      <c r="C112" s="48">
        <f>C111/B111*100</f>
        <v>103.80622837370241</v>
      </c>
      <c r="D112" s="48">
        <f>D111/C111*100</f>
        <v>105.26666666666664</v>
      </c>
      <c r="E112" s="48">
        <f>E111/D111*100</f>
        <v>103.90101329955668</v>
      </c>
      <c r="F112" s="48">
        <f>F111/E111*100</f>
        <v>101.47684842773697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20</v>
      </c>
      <c r="C115" s="10">
        <v>80</v>
      </c>
      <c r="D115" s="43">
        <f>C115*1.17</f>
        <v>93.6</v>
      </c>
      <c r="E115" s="43">
        <f>D115*1.115</f>
        <v>104.36399999999999</v>
      </c>
      <c r="F115" s="43">
        <f>E115*1.04</f>
        <v>108.53855999999999</v>
      </c>
    </row>
    <row r="116" spans="1:6" ht="15">
      <c r="A116" s="2" t="s">
        <v>100</v>
      </c>
      <c r="B116" s="10"/>
      <c r="C116" s="29">
        <f>C115/B115*100</f>
        <v>400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269</v>
      </c>
      <c r="C117" s="10">
        <v>220</v>
      </c>
      <c r="D117" s="43">
        <f>C117*1.01</f>
        <v>222.2</v>
      </c>
      <c r="E117" s="43">
        <f>D117*1.007</f>
        <v>223.75539999999995</v>
      </c>
      <c r="F117" s="43">
        <f>E117*1.003</f>
        <v>224.42666619999991</v>
      </c>
    </row>
    <row r="118" spans="1:6" ht="14.25" customHeight="1">
      <c r="A118" s="2" t="s">
        <v>100</v>
      </c>
      <c r="B118" s="10"/>
      <c r="C118" s="29">
        <f>C117/B117*100</f>
        <v>81.78438661710037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153</v>
      </c>
      <c r="C119" s="10">
        <f>C121+C123+C125</f>
        <v>155</v>
      </c>
      <c r="D119" s="43">
        <f>D121+D123+D125</f>
        <v>161.17499999999998</v>
      </c>
      <c r="E119" s="43">
        <f>E121+E123+E125</f>
        <v>172.48815</v>
      </c>
      <c r="F119" s="43">
        <f>F121+F123+F125</f>
        <v>182.96506395</v>
      </c>
    </row>
    <row r="120" spans="1:6" ht="15">
      <c r="A120" s="2" t="s">
        <v>100</v>
      </c>
      <c r="B120" s="10"/>
      <c r="C120" s="29">
        <f>C119/B119*100</f>
        <v>101.30718954248366</v>
      </c>
      <c r="D120" s="29">
        <f>D119/C119*100</f>
        <v>103.98387096774194</v>
      </c>
      <c r="E120" s="29">
        <f>E119/D119*100</f>
        <v>107.01917170777106</v>
      </c>
      <c r="F120" s="29">
        <f>F119/E119*100</f>
        <v>106.07399056109072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</v>
      </c>
      <c r="C123" s="10">
        <v>45</v>
      </c>
      <c r="D123" s="43">
        <f>C123*1.125</f>
        <v>50.625</v>
      </c>
      <c r="E123" s="43">
        <f>D123*1.206</f>
        <v>61.05375</v>
      </c>
      <c r="F123" s="43">
        <f>E123*1.157</f>
        <v>70.63918875</v>
      </c>
    </row>
    <row r="124" spans="1:6" ht="15">
      <c r="A124" s="2" t="s">
        <v>100</v>
      </c>
      <c r="B124" s="10"/>
      <c r="C124" s="29">
        <f>C123/B123*100</f>
        <v>562.5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145</v>
      </c>
      <c r="C125" s="10">
        <v>110</v>
      </c>
      <c r="D125" s="29">
        <f>C125*1.005</f>
        <v>110.54999999999998</v>
      </c>
      <c r="E125" s="29">
        <f>D125*1.008</f>
        <v>111.43439999999998</v>
      </c>
      <c r="F125" s="29">
        <f>E125*1.008</f>
        <v>112.32587519999998</v>
      </c>
    </row>
    <row r="126" spans="1:6" ht="14.25" customHeight="1">
      <c r="A126" s="2" t="s">
        <v>100</v>
      </c>
      <c r="B126" s="10"/>
      <c r="C126" s="29">
        <f>C125/B125*100</f>
        <v>75.86206896551724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203</v>
      </c>
      <c r="C127" s="10">
        <f>C129+C131+C133</f>
        <v>201</v>
      </c>
      <c r="D127" s="43">
        <f>D129+D131+D133</f>
        <v>266.4</v>
      </c>
      <c r="E127" s="43">
        <f>E129+E131+E133</f>
        <v>313.85243999999994</v>
      </c>
      <c r="F127" s="43">
        <f>F129+F131+F133</f>
        <v>332.26777991999995</v>
      </c>
    </row>
    <row r="128" spans="1:6" ht="14.25" customHeight="1">
      <c r="A128" s="2" t="s">
        <v>100</v>
      </c>
      <c r="B128" s="10"/>
      <c r="C128" s="29">
        <f>C127/B127*100</f>
        <v>99.01477832512316</v>
      </c>
      <c r="D128" s="29">
        <f>D127/C127*100</f>
        <v>132.53731343283582</v>
      </c>
      <c r="E128" s="29">
        <f>E127/D127*100</f>
        <v>117.81247747747747</v>
      </c>
      <c r="F128" s="29">
        <f>F127/E127*100</f>
        <v>105.86751529476719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103</v>
      </c>
      <c r="C131" s="10">
        <v>115</v>
      </c>
      <c r="D131" s="43">
        <f>C131*1.464</f>
        <v>168.35999999999999</v>
      </c>
      <c r="E131" s="43">
        <f>D131*1.244</f>
        <v>209.43983999999998</v>
      </c>
      <c r="F131" s="43">
        <f>E131*1.063</f>
        <v>222.63454991999996</v>
      </c>
    </row>
    <row r="132" spans="1:6" ht="14.25" customHeight="1">
      <c r="A132" s="2" t="s">
        <v>100</v>
      </c>
      <c r="B132" s="10"/>
      <c r="C132" s="29">
        <f>C131/B131*100</f>
        <v>111.6504854368932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100</v>
      </c>
      <c r="C133" s="10">
        <v>86</v>
      </c>
      <c r="D133" s="43">
        <f>C133*1.14</f>
        <v>98.03999999999999</v>
      </c>
      <c r="E133" s="43">
        <f>D133*1.065</f>
        <v>104.41259999999998</v>
      </c>
      <c r="F133" s="43">
        <f>E133*1.05</f>
        <v>109.63322999999998</v>
      </c>
    </row>
    <row r="134" spans="1:6" ht="14.25" customHeight="1">
      <c r="A134" s="2" t="s">
        <v>100</v>
      </c>
      <c r="B134" s="10"/>
      <c r="C134" s="29">
        <f>C133/B133*100</f>
        <v>86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297</v>
      </c>
      <c r="C135" s="10">
        <f>C137+C139+C141</f>
        <v>1262</v>
      </c>
      <c r="D135" s="43">
        <f>D137+D139+D141</f>
        <v>1387.83</v>
      </c>
      <c r="E135" s="43">
        <f>E137+E139+E141</f>
        <v>1403.234982</v>
      </c>
      <c r="F135" s="43">
        <f>F137+F139+F141</f>
        <v>1413.7433825939997</v>
      </c>
    </row>
    <row r="136" spans="1:6" ht="14.25" customHeight="1">
      <c r="A136" s="2" t="s">
        <v>100</v>
      </c>
      <c r="B136" s="10"/>
      <c r="C136" s="29">
        <f>C135/B135*100</f>
        <v>424.91582491582494</v>
      </c>
      <c r="D136" s="29">
        <f>D135/C135*100</f>
        <v>109.97068145800317</v>
      </c>
      <c r="E136" s="29">
        <f>E135/D135*100</f>
        <v>101.1100049717905</v>
      </c>
      <c r="F136" s="29">
        <f>F135/E135*100</f>
        <v>100.7488696283086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28</v>
      </c>
      <c r="C139" s="10">
        <v>614</v>
      </c>
      <c r="D139" s="43">
        <f>C139*1.149</f>
        <v>705.486</v>
      </c>
      <c r="E139" s="43">
        <f>D139*1.017</f>
        <v>717.479262</v>
      </c>
      <c r="F139" s="43">
        <f>E139*1.007</f>
        <v>722.5016168339998</v>
      </c>
    </row>
    <row r="140" spans="1:6" ht="14.25" customHeight="1">
      <c r="A140" s="2" t="s">
        <v>100</v>
      </c>
      <c r="B140" s="10"/>
      <c r="C140" s="29">
        <f>C139/B139*100</f>
        <v>2192.8571428571427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269</v>
      </c>
      <c r="C141" s="10">
        <v>648</v>
      </c>
      <c r="D141" s="43">
        <f>C141*1.053</f>
        <v>682.3439999999999</v>
      </c>
      <c r="E141" s="43">
        <f>D141*1.005</f>
        <v>685.7557199999999</v>
      </c>
      <c r="F141" s="43">
        <f>E141*1.008</f>
        <v>691.2417657599999</v>
      </c>
    </row>
    <row r="142" spans="1:6" ht="14.25" customHeight="1">
      <c r="A142" s="2" t="s">
        <v>100</v>
      </c>
      <c r="B142" s="10"/>
      <c r="C142" s="29">
        <f>C141/B141*100</f>
        <v>240.89219330855022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3.78</v>
      </c>
      <c r="D143" s="10">
        <f>D145+D147+D149</f>
        <v>3.87974</v>
      </c>
      <c r="E143" s="10">
        <f>E145+E147+E149</f>
        <v>3.9753186240000002</v>
      </c>
      <c r="F143" s="10">
        <f>F145+F147+F149</f>
        <v>4.070260127711999</v>
      </c>
    </row>
    <row r="144" spans="1:6" ht="14.25" customHeight="1">
      <c r="A144" s="2" t="s">
        <v>100</v>
      </c>
      <c r="B144" s="10"/>
      <c r="C144" s="10">
        <f>C143/B143*100</f>
        <v>126.8456375838926</v>
      </c>
      <c r="D144" s="10">
        <f>D143/C143*100</f>
        <v>102.63862433862434</v>
      </c>
      <c r="E144" s="10">
        <f>E143/D143*100</f>
        <v>102.46353167995794</v>
      </c>
      <c r="F144" s="10">
        <f>F143/E143*100</f>
        <v>102.38827406534948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0.04</v>
      </c>
      <c r="C147" s="10">
        <v>0.38</v>
      </c>
      <c r="D147" s="38">
        <f>C147*1.224</f>
        <v>0.46512</v>
      </c>
      <c r="E147" s="38">
        <f>D147*1.182</f>
        <v>0.5497718399999999</v>
      </c>
      <c r="F147" s="38">
        <f>E147*1.154</f>
        <v>0.6344367033599998</v>
      </c>
    </row>
    <row r="148" spans="1:6" ht="14.25" customHeight="1">
      <c r="A148" s="2" t="s">
        <v>100</v>
      </c>
      <c r="B148" s="10"/>
      <c r="C148" s="29">
        <f>C147/B147*100</f>
        <v>950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2.94</v>
      </c>
      <c r="C149" s="38">
        <v>3.4</v>
      </c>
      <c r="D149" s="38">
        <f>C149*1.0043</f>
        <v>3.4146199999999998</v>
      </c>
      <c r="E149" s="38">
        <f>D149*1.0032</f>
        <v>3.4255467840000002</v>
      </c>
      <c r="F149" s="38">
        <f>E149*1.003</f>
        <v>3.435823424352</v>
      </c>
    </row>
    <row r="150" spans="1:6" ht="14.25" customHeight="1">
      <c r="A150" s="2" t="s">
        <v>100</v>
      </c>
      <c r="B150" s="10"/>
      <c r="C150" s="29">
        <f>C149/B149*100</f>
        <v>115.64625850340136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27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118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310704</v>
      </c>
      <c r="C35" s="43">
        <f>C37+C39+C41</f>
        <v>330054.1</v>
      </c>
      <c r="D35" s="43">
        <f>D37+D39+D41</f>
        <v>358842.80000000005</v>
      </c>
      <c r="E35" s="43">
        <f>E37+E39+E41</f>
        <v>387563.30000000005</v>
      </c>
      <c r="F35" s="43">
        <f>F37+F39+F41</f>
        <v>416066.80000000005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168539</v>
      </c>
      <c r="C37" s="10">
        <v>183165.8</v>
      </c>
      <c r="D37" s="10">
        <v>199003.1</v>
      </c>
      <c r="E37" s="10">
        <v>216897.4</v>
      </c>
      <c r="F37" s="10">
        <v>232504.1</v>
      </c>
    </row>
    <row r="38" spans="1:6" ht="15" customHeight="1">
      <c r="A38" s="2" t="s">
        <v>100</v>
      </c>
      <c r="B38" s="10"/>
      <c r="C38" s="29">
        <f>C37/B37*100</f>
        <v>108.67858477859724</v>
      </c>
      <c r="D38" s="29">
        <f>D37/C37*100</f>
        <v>108.64642853633157</v>
      </c>
      <c r="E38" s="29">
        <f>E37/D37*100</f>
        <v>108.99197047684181</v>
      </c>
      <c r="F38" s="29">
        <f>F37/E37*100</f>
        <v>107.19542972852602</v>
      </c>
    </row>
    <row r="39" spans="1:6" ht="29.25" customHeight="1">
      <c r="A39" s="33" t="s">
        <v>86</v>
      </c>
      <c r="B39" s="10">
        <v>27142</v>
      </c>
      <c r="C39" s="29">
        <v>28787.1</v>
      </c>
      <c r="D39" s="29">
        <v>31518.7</v>
      </c>
      <c r="E39" s="29">
        <v>34428.8</v>
      </c>
      <c r="F39" s="29">
        <v>37374.8</v>
      </c>
    </row>
    <row r="40" spans="1:6" ht="16.5" customHeight="1">
      <c r="A40" s="2" t="s">
        <v>100</v>
      </c>
      <c r="B40" s="10"/>
      <c r="C40" s="29">
        <f>C39/B39*100</f>
        <v>106.06108613956229</v>
      </c>
      <c r="D40" s="29">
        <f>D39/C39*100</f>
        <v>109.48897249115055</v>
      </c>
      <c r="E40" s="29">
        <f>E39/D39*100</f>
        <v>109.23293156126364</v>
      </c>
      <c r="F40" s="29">
        <f>F39/E39*100</f>
        <v>108.55678966446696</v>
      </c>
    </row>
    <row r="41" spans="1:6" ht="17.25" customHeight="1">
      <c r="A41" s="33" t="s">
        <v>87</v>
      </c>
      <c r="B41" s="10">
        <v>115023</v>
      </c>
      <c r="C41" s="29">
        <v>118101.2</v>
      </c>
      <c r="D41" s="29">
        <v>128321</v>
      </c>
      <c r="E41" s="29">
        <v>136237.1</v>
      </c>
      <c r="F41" s="29">
        <v>146187.9</v>
      </c>
    </row>
    <row r="42" spans="1:6" ht="17.25" customHeight="1">
      <c r="A42" s="2" t="s">
        <v>100</v>
      </c>
      <c r="B42" s="10"/>
      <c r="C42" s="29">
        <f>C41/B41*100</f>
        <v>102.67616042008989</v>
      </c>
      <c r="D42" s="29">
        <f>D41/C41*100</f>
        <v>108.65342604478194</v>
      </c>
      <c r="E42" s="29">
        <f>E41/D41*100</f>
        <v>106.16898247364033</v>
      </c>
      <c r="F42" s="29">
        <f>F41/E41*100</f>
        <v>107.304030987154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37.2</v>
      </c>
      <c r="C44" s="10">
        <v>33.67</v>
      </c>
      <c r="D44" s="38">
        <f>C44*1.02</f>
        <v>34.3434</v>
      </c>
      <c r="E44" s="38">
        <f>D44*1.03</f>
        <v>35.373702</v>
      </c>
      <c r="F44" s="38">
        <f>E44*1.02</f>
        <v>36.08117604</v>
      </c>
    </row>
    <row r="45" spans="1:6" ht="15">
      <c r="A45" s="2" t="s">
        <v>100</v>
      </c>
      <c r="B45" s="10"/>
      <c r="C45" s="38">
        <f>C44/B44*100</f>
        <v>90.51075268817203</v>
      </c>
      <c r="D45" s="38">
        <f>D44/C44*100</f>
        <v>102</v>
      </c>
      <c r="E45" s="38">
        <f>E44/D44*100</f>
        <v>103</v>
      </c>
      <c r="F45" s="38">
        <f>F44/E44*100</f>
        <v>102</v>
      </c>
    </row>
    <row r="46" spans="1:6" ht="15">
      <c r="A46" s="30" t="s">
        <v>3</v>
      </c>
      <c r="B46" s="10">
        <v>10.17</v>
      </c>
      <c r="C46" s="10">
        <v>7.24</v>
      </c>
      <c r="D46" s="38">
        <f>C46*1.02</f>
        <v>7.3848</v>
      </c>
      <c r="E46" s="38">
        <f>D46*1.03</f>
        <v>7.606344000000001</v>
      </c>
      <c r="F46" s="38">
        <f>E46*1.019</f>
        <v>7.750864536</v>
      </c>
    </row>
    <row r="47" spans="1:6" ht="15">
      <c r="A47" s="2" t="s">
        <v>100</v>
      </c>
      <c r="B47" s="10"/>
      <c r="C47" s="29">
        <f>C46/B46*100</f>
        <v>71.1897738446411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3.67</v>
      </c>
      <c r="C48" s="29">
        <v>3.88</v>
      </c>
      <c r="D48" s="29">
        <f>C48*1.032</f>
        <v>4.00416</v>
      </c>
      <c r="E48" s="29">
        <f>D48*1.03</f>
        <v>4.1242848</v>
      </c>
      <c r="F48" s="29">
        <f>E48*1.032</f>
        <v>4.2562619136</v>
      </c>
    </row>
    <row r="49" spans="1:6" ht="15">
      <c r="A49" s="2" t="s">
        <v>100</v>
      </c>
      <c r="B49" s="10"/>
      <c r="C49" s="29">
        <f>C48/B48*100</f>
        <v>105.72207084468666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0.46</v>
      </c>
      <c r="C50" s="10">
        <v>1.2</v>
      </c>
      <c r="D50" s="29">
        <f>C50*1.022</f>
        <v>1.2264</v>
      </c>
      <c r="E50" s="29">
        <f>D50*1.023</f>
        <v>1.2546072</v>
      </c>
      <c r="F50" s="29">
        <f>E50*1.02</f>
        <v>1.279699344</v>
      </c>
    </row>
    <row r="51" spans="1:6" ht="15">
      <c r="A51" s="2" t="s">
        <v>100</v>
      </c>
      <c r="B51" s="10"/>
      <c r="C51" s="29">
        <f>C50/B50*100</f>
        <v>260.86956521739125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3.97</v>
      </c>
      <c r="C52" s="10">
        <v>3.59</v>
      </c>
      <c r="D52" s="38">
        <f>C52*1.043</f>
        <v>3.7443699999999995</v>
      </c>
      <c r="E52" s="38">
        <f>D52*1.058</f>
        <v>3.9615434599999997</v>
      </c>
      <c r="F52" s="38">
        <f>E52*1.029</f>
        <v>4.0764282203399995</v>
      </c>
    </row>
    <row r="53" spans="1:6" ht="15">
      <c r="A53" s="2" t="s">
        <v>100</v>
      </c>
      <c r="B53" s="10"/>
      <c r="C53" s="29">
        <f>C52/B52*100</f>
        <v>90.42821158690175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0.875</v>
      </c>
      <c r="C54" s="10">
        <f>C56+C58+C60</f>
        <v>0.93</v>
      </c>
      <c r="D54" s="38">
        <f>D56+D58+D60</f>
        <v>0.9504520000000001</v>
      </c>
      <c r="E54" s="38">
        <f>E56+E58+E60</f>
        <v>0.9654968884</v>
      </c>
      <c r="F54" s="38">
        <f>F56+F58+F60</f>
        <v>0.9928519034742</v>
      </c>
    </row>
    <row r="55" spans="1:6" ht="15">
      <c r="A55" s="2" t="s">
        <v>100</v>
      </c>
      <c r="B55" s="10"/>
      <c r="C55" s="29">
        <f>C54/B54*100</f>
        <v>106.28571428571429</v>
      </c>
      <c r="D55" s="29">
        <f>D54/C54*100</f>
        <v>102.19913978494624</v>
      </c>
      <c r="E55" s="29">
        <f>E54/D54*100</f>
        <v>101.5829193268045</v>
      </c>
      <c r="F55" s="29">
        <f>F54/E54*100</f>
        <v>102.8332577145362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0.005</v>
      </c>
      <c r="C58" s="10">
        <v>0.04</v>
      </c>
      <c r="D58" s="42">
        <f>C58*1.0663</f>
        <v>0.042652</v>
      </c>
      <c r="E58" s="42">
        <f>D58*1.0667</f>
        <v>0.045496888400000005</v>
      </c>
      <c r="F58" s="42">
        <f>E58*1.0755</f>
        <v>0.0489319034742</v>
      </c>
    </row>
    <row r="59" spans="1:6" ht="16.5" customHeight="1">
      <c r="A59" s="2" t="s">
        <v>100</v>
      </c>
      <c r="B59" s="10"/>
      <c r="C59" s="29">
        <f>C58/B58*100</f>
        <v>800</v>
      </c>
      <c r="D59" s="29">
        <f>D58/C58*100</f>
        <v>106.63</v>
      </c>
      <c r="E59" s="29">
        <f>E58/D58*100</f>
        <v>106.67</v>
      </c>
      <c r="F59" s="29">
        <f>F58/E58*100</f>
        <v>107.54999999999998</v>
      </c>
    </row>
    <row r="60" spans="1:6" ht="15" customHeight="1">
      <c r="A60" s="33" t="s">
        <v>89</v>
      </c>
      <c r="B60" s="10">
        <v>0.87</v>
      </c>
      <c r="C60" s="10">
        <v>0.89</v>
      </c>
      <c r="D60" s="38">
        <f>C60*1.02</f>
        <v>0.9078</v>
      </c>
      <c r="E60" s="38">
        <v>0.92</v>
      </c>
      <c r="F60" s="38">
        <f>E60*1.026</f>
        <v>0.9439200000000001</v>
      </c>
    </row>
    <row r="61" spans="1:6" ht="15" customHeight="1">
      <c r="A61" s="2" t="s">
        <v>100</v>
      </c>
      <c r="B61" s="10"/>
      <c r="C61" s="29">
        <f>C60/B60*100</f>
        <v>102.29885057471265</v>
      </c>
      <c r="D61" s="29">
        <f>D60/C60*100</f>
        <v>102</v>
      </c>
      <c r="E61" s="29">
        <f>E60/D60*100</f>
        <v>101.3439083498568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1.08</v>
      </c>
      <c r="C62" s="10">
        <f>C64+C66+C68</f>
        <v>1.06</v>
      </c>
      <c r="D62" s="38">
        <f>D64+D66+D68</f>
        <v>1.1600000000000001</v>
      </c>
      <c r="E62" s="38">
        <f>E64+E66+E68</f>
        <v>1.22028</v>
      </c>
      <c r="F62" s="38">
        <f>F64+F66+F68</f>
        <v>1.2976974</v>
      </c>
    </row>
    <row r="63" spans="1:6" ht="15">
      <c r="A63" s="2" t="s">
        <v>100</v>
      </c>
      <c r="B63" s="10"/>
      <c r="C63" s="29">
        <f>C62/B62*100</f>
        <v>98.14814814814815</v>
      </c>
      <c r="D63" s="29">
        <f>D62/C62*100</f>
        <v>109.43396226415094</v>
      </c>
      <c r="E63" s="29">
        <f>E62/D62*100</f>
        <v>105.1965517241379</v>
      </c>
      <c r="F63" s="29">
        <f>F62/E62*100</f>
        <v>106.3442324712361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0.83</v>
      </c>
      <c r="C66" s="38">
        <v>0.8</v>
      </c>
      <c r="D66" s="38">
        <f>C66*1.125</f>
        <v>0.9</v>
      </c>
      <c r="E66" s="38">
        <f>D66*1.056</f>
        <v>0.9504</v>
      </c>
      <c r="F66" s="38">
        <f>E66*1.063</f>
        <v>1.0102752</v>
      </c>
    </row>
    <row r="67" spans="1:7" ht="19.5" customHeight="1">
      <c r="A67" s="2" t="s">
        <v>100</v>
      </c>
      <c r="B67" s="10"/>
      <c r="C67" s="29">
        <f>C66/B66*100</f>
        <v>96.3855421686747</v>
      </c>
      <c r="D67" s="29">
        <f>D66/C66*100</f>
        <v>112.5</v>
      </c>
      <c r="E67" s="29">
        <f>E66/D66*100</f>
        <v>105.60000000000001</v>
      </c>
      <c r="F67" s="29">
        <f>F66/E66*100</f>
        <v>106.3</v>
      </c>
      <c r="G67" s="41"/>
    </row>
    <row r="68" spans="1:6" ht="15.75" customHeight="1">
      <c r="A68" s="33" t="s">
        <v>89</v>
      </c>
      <c r="B68" s="10">
        <v>0.25</v>
      </c>
      <c r="C68" s="10">
        <v>0.26</v>
      </c>
      <c r="D68" s="10">
        <v>0.26</v>
      </c>
      <c r="E68" s="38">
        <f>D68*1.038</f>
        <v>0.26988</v>
      </c>
      <c r="F68" s="38">
        <f>E68*1.065</f>
        <v>0.2874222</v>
      </c>
    </row>
    <row r="69" spans="1:6" ht="15.75" customHeight="1">
      <c r="A69" s="2" t="s">
        <v>100</v>
      </c>
      <c r="B69" s="10"/>
      <c r="C69" s="29">
        <f>C68/B68*100</f>
        <v>104</v>
      </c>
      <c r="D69" s="29">
        <f>D68/C68*100</f>
        <v>100</v>
      </c>
      <c r="E69" s="29">
        <f>E68/D68*100</f>
        <v>103.8</v>
      </c>
      <c r="F69" s="29">
        <f>F68/E68*100</f>
        <v>106.5</v>
      </c>
    </row>
    <row r="70" spans="1:6" ht="15.75" customHeight="1">
      <c r="A70" s="31" t="s">
        <v>68</v>
      </c>
      <c r="B70" s="10">
        <f>B72+B74+B76</f>
        <v>0.07</v>
      </c>
      <c r="C70" s="10">
        <f>C72+C74+C76</f>
        <v>0.08</v>
      </c>
      <c r="D70" s="38">
        <f>D72+D74+D76</f>
        <v>0.084</v>
      </c>
      <c r="E70" s="38">
        <f>E72+E74+E76</f>
        <v>0.12852000000000002</v>
      </c>
      <c r="F70" s="38">
        <f>F72+F74+F76</f>
        <v>0.14072940000000003</v>
      </c>
    </row>
    <row r="71" spans="1:6" ht="15.75" customHeight="1">
      <c r="A71" s="2" t="s">
        <v>100</v>
      </c>
      <c r="B71" s="10"/>
      <c r="C71" s="29">
        <f>C70/B70*100</f>
        <v>114.28571428571428</v>
      </c>
      <c r="D71" s="29">
        <f>D70/C70*100</f>
        <v>105</v>
      </c>
      <c r="E71" s="29">
        <f>E70/D70*100</f>
        <v>153.00000000000003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0.07</v>
      </c>
      <c r="C76" s="10">
        <v>0.08</v>
      </c>
      <c r="D76" s="38">
        <f>C76*1.05</f>
        <v>0.084</v>
      </c>
      <c r="E76" s="38">
        <f>D76*1.53</f>
        <v>0.12852000000000002</v>
      </c>
      <c r="F76" s="42">
        <f>E76*1.095</f>
        <v>0.14072940000000003</v>
      </c>
    </row>
    <row r="77" spans="1:6" ht="15.75" customHeight="1">
      <c r="A77" s="2" t="s">
        <v>100</v>
      </c>
      <c r="B77" s="10"/>
      <c r="C77" s="10">
        <f>C76/B76*100</f>
        <v>114.28571428571428</v>
      </c>
      <c r="D77" s="10">
        <f>D76/C76*100</f>
        <v>105</v>
      </c>
      <c r="E77" s="10">
        <f>E76/D76*100</f>
        <v>153.00000000000003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0.608</v>
      </c>
      <c r="C78" s="29">
        <f>C80+C82+C84</f>
        <v>0.44</v>
      </c>
      <c r="D78" s="10">
        <f>D80+D82+D84</f>
        <v>0.44616</v>
      </c>
      <c r="E78" s="10">
        <f>E80+E82+E84</f>
        <v>0.45240624</v>
      </c>
      <c r="F78" s="10">
        <f>F80+F82+F84</f>
        <v>0.45873992736</v>
      </c>
    </row>
    <row r="79" spans="1:6" ht="16.5" customHeight="1">
      <c r="A79" s="2" t="s">
        <v>100</v>
      </c>
      <c r="B79" s="10"/>
      <c r="C79" s="10">
        <f>C78/B78*100</f>
        <v>72.36842105263158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0.008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>
        <f>C82/B82*100</f>
        <v>0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0.6</v>
      </c>
      <c r="C84" s="29">
        <v>0.44</v>
      </c>
      <c r="D84" s="10">
        <f>C84*1.014</f>
        <v>0.44616</v>
      </c>
      <c r="E84" s="10">
        <f>D84*1.014</f>
        <v>0.45240624</v>
      </c>
      <c r="F84" s="10">
        <f>E84*1.014</f>
        <v>0.45873992736</v>
      </c>
    </row>
    <row r="85" spans="1:6" ht="15">
      <c r="A85" s="2" t="s">
        <v>100</v>
      </c>
      <c r="B85" s="10"/>
      <c r="C85" s="10">
        <f>C84/B84*100</f>
        <v>73.33333333333334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2.884</v>
      </c>
      <c r="C86" s="10">
        <f>C88+C90+C92</f>
        <v>1.9</v>
      </c>
      <c r="D86" s="10">
        <f>D88+D90+D92</f>
        <v>1.91197</v>
      </c>
      <c r="E86" s="10">
        <f>E88+E90+E92</f>
        <v>1.929942518</v>
      </c>
      <c r="F86" s="10">
        <f>F88+F90+F92</f>
        <v>1.9419081616116</v>
      </c>
    </row>
    <row r="87" spans="1:6" ht="15">
      <c r="A87" s="2" t="s">
        <v>100</v>
      </c>
      <c r="B87" s="10"/>
      <c r="C87" s="10">
        <f>C86/B86*100</f>
        <v>65.88072122052705</v>
      </c>
      <c r="D87" s="10">
        <f>D86/C86*100</f>
        <v>100.63</v>
      </c>
      <c r="E87" s="10">
        <f>E86/D86*100</f>
        <v>100.94000000000001</v>
      </c>
      <c r="F87" s="10">
        <f>F86/E86*100</f>
        <v>100.62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38">
        <v>0.084</v>
      </c>
      <c r="C90" s="10">
        <v>0</v>
      </c>
      <c r="D90" s="10">
        <f>C90*1.139</f>
        <v>0</v>
      </c>
      <c r="E90" s="10">
        <f>D90*1.171</f>
        <v>0</v>
      </c>
      <c r="F90" s="10">
        <f>E90*1.167</f>
        <v>0</v>
      </c>
    </row>
    <row r="91" spans="1:6" ht="18" customHeight="1">
      <c r="A91" s="2" t="s">
        <v>100</v>
      </c>
      <c r="B91" s="10"/>
      <c r="C91" s="10">
        <f>C90/B90*100</f>
        <v>0</v>
      </c>
      <c r="D91" s="10" t="e">
        <f>D90/C90*100</f>
        <v>#DIV/0!</v>
      </c>
      <c r="E91" s="10" t="e">
        <f>E90/D90*100</f>
        <v>#DIV/0!</v>
      </c>
      <c r="F91" s="10" t="e">
        <f>F90/E90*100</f>
        <v>#DIV/0!</v>
      </c>
    </row>
    <row r="92" spans="1:6" ht="15">
      <c r="A92" s="33" t="s">
        <v>89</v>
      </c>
      <c r="B92" s="10">
        <v>2.8</v>
      </c>
      <c r="C92" s="10">
        <v>1.9</v>
      </c>
      <c r="D92" s="10">
        <f>C92*1.0063</f>
        <v>1.91197</v>
      </c>
      <c r="E92" s="10">
        <f>D92*1.0094</f>
        <v>1.929942518</v>
      </c>
      <c r="F92" s="10">
        <f>E92*1.0062</f>
        <v>1.9419081616116</v>
      </c>
    </row>
    <row r="93" spans="1:6" ht="15">
      <c r="A93" s="2" t="s">
        <v>100</v>
      </c>
      <c r="B93" s="10"/>
      <c r="C93" s="10">
        <f>C92/B92*100</f>
        <v>67.85714285714286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1819.9</v>
      </c>
      <c r="C94" s="10">
        <f>C96+C98+C100</f>
        <v>1733.24</v>
      </c>
      <c r="D94" s="10">
        <f>D96+D98+D100</f>
        <v>1745.07988</v>
      </c>
      <c r="E94" s="10">
        <f>E96+E98+E100</f>
        <v>1756.599249478</v>
      </c>
      <c r="F94" s="10">
        <f>F96+F98+F100</f>
        <v>1768.3889319795733</v>
      </c>
    </row>
    <row r="95" spans="1:6" ht="15">
      <c r="A95" s="2" t="s">
        <v>100</v>
      </c>
      <c r="B95" s="10"/>
      <c r="C95" s="10">
        <f>C94/B94*100</f>
        <v>95.23819990109347</v>
      </c>
      <c r="D95" s="10">
        <f>D94/C94*100</f>
        <v>100.68310678267292</v>
      </c>
      <c r="E95" s="10">
        <f>E94/D94*100</f>
        <v>100.66010556937943</v>
      </c>
      <c r="F95" s="10">
        <f>F94/E94*100</f>
        <v>100.67116517925628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5.14</v>
      </c>
      <c r="D98" s="29">
        <f>C98*1.219</f>
        <v>6.2656600000000005</v>
      </c>
      <c r="E98" s="29">
        <f>D98*1.1179</f>
        <v>7.004381314</v>
      </c>
      <c r="F98" s="29">
        <f>E98*1.152</f>
        <v>8.069047273728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1819.9</v>
      </c>
      <c r="C100" s="29">
        <v>1728.1</v>
      </c>
      <c r="D100" s="29">
        <f>C100*1.0062</f>
        <v>1738.81422</v>
      </c>
      <c r="E100" s="29">
        <f>D100*1.0062</f>
        <v>1749.594868164</v>
      </c>
      <c r="F100" s="29">
        <f>E100*1.00613</f>
        <v>1760.3198847058452</v>
      </c>
    </row>
    <row r="101" spans="1:6" ht="16.5" customHeight="1">
      <c r="A101" s="2" t="s">
        <v>100</v>
      </c>
      <c r="B101" s="10"/>
      <c r="C101" s="10">
        <f>C100/B100*100</f>
        <v>94.95576680037364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749</v>
      </c>
      <c r="C111" s="10">
        <f>C113+C115+C117</f>
        <v>854</v>
      </c>
      <c r="D111" s="43">
        <f>D113+D115+D117</f>
        <v>882.3799999999999</v>
      </c>
      <c r="E111" s="43">
        <f>E113+E115+E117</f>
        <v>904.2252999999998</v>
      </c>
      <c r="F111" s="43">
        <f>F113+F115+F117</f>
        <v>912.9232512999998</v>
      </c>
    </row>
    <row r="112" spans="1:6" ht="14.25" customHeight="1">
      <c r="A112" s="2" t="s">
        <v>100</v>
      </c>
      <c r="B112" s="10"/>
      <c r="C112" s="29">
        <f>C111/B111*100</f>
        <v>114.01869158878503</v>
      </c>
      <c r="D112" s="29">
        <f>D111/C111*100</f>
        <v>103.32318501170958</v>
      </c>
      <c r="E112" s="29">
        <f>E111/D111*100</f>
        <v>102.47572474444115</v>
      </c>
      <c r="F112" s="29">
        <f>F111/E111*100</f>
        <v>100.96192301852204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29</v>
      </c>
      <c r="C115" s="10">
        <v>124</v>
      </c>
      <c r="D115" s="43">
        <f>C115*1.17</f>
        <v>145.07999999999998</v>
      </c>
      <c r="E115" s="43">
        <f>D115*1.115</f>
        <v>161.7642</v>
      </c>
      <c r="F115" s="43">
        <f>E115*1.04</f>
        <v>168.234768</v>
      </c>
    </row>
    <row r="116" spans="1:6" ht="15">
      <c r="A116" s="2" t="s">
        <v>100</v>
      </c>
      <c r="B116" s="10"/>
      <c r="C116" s="29">
        <f>C115/B115*100</f>
        <v>427.5862068965517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720</v>
      </c>
      <c r="C117" s="10">
        <v>730</v>
      </c>
      <c r="D117" s="43">
        <f>C117*1.01</f>
        <v>737.3</v>
      </c>
      <c r="E117" s="43">
        <f>D117*1.007</f>
        <v>742.4610999999999</v>
      </c>
      <c r="F117" s="43">
        <f>E117*1.003</f>
        <v>744.6884832999998</v>
      </c>
    </row>
    <row r="118" spans="1:6" ht="14.25" customHeight="1">
      <c r="A118" s="2" t="s">
        <v>100</v>
      </c>
      <c r="B118" s="10"/>
      <c r="C118" s="29">
        <f>C117/B117*100</f>
        <v>101.38888888888889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541</v>
      </c>
      <c r="C119" s="10">
        <f>C121+C123+C125</f>
        <v>426</v>
      </c>
      <c r="D119" s="43">
        <f>D121+D123+D125</f>
        <v>434.84999999999997</v>
      </c>
      <c r="E119" s="43">
        <f>E121+E123+E125</f>
        <v>450.8028</v>
      </c>
      <c r="F119" s="43">
        <f>F121+F123+F125</f>
        <v>465.72994439999997</v>
      </c>
    </row>
    <row r="120" spans="1:6" ht="15">
      <c r="A120" s="2" t="s">
        <v>100</v>
      </c>
      <c r="B120" s="10"/>
      <c r="C120" s="29">
        <f>C119/B119*100</f>
        <v>78.74306839186691</v>
      </c>
      <c r="D120" s="29">
        <f>D119/C119*100</f>
        <v>102.07746478873239</v>
      </c>
      <c r="E120" s="29">
        <f>E119/D119*100</f>
        <v>103.66857537081754</v>
      </c>
      <c r="F120" s="29">
        <f>F119/E119*100</f>
        <v>103.31123595505618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18</v>
      </c>
      <c r="C123" s="10">
        <v>56</v>
      </c>
      <c r="D123" s="10">
        <f>C123*1.125</f>
        <v>63</v>
      </c>
      <c r="E123" s="43">
        <f>D123*1.206</f>
        <v>75.978</v>
      </c>
      <c r="F123" s="43">
        <f>E123*1.157</f>
        <v>87.90654599999999</v>
      </c>
    </row>
    <row r="124" spans="1:6" ht="15">
      <c r="A124" s="2" t="s">
        <v>100</v>
      </c>
      <c r="B124" s="10"/>
      <c r="C124" s="29">
        <f>C123/B123*100</f>
        <v>311.11111111111114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523</v>
      </c>
      <c r="C125" s="10">
        <v>370</v>
      </c>
      <c r="D125" s="29">
        <f>C125*1.005</f>
        <v>371.84999999999997</v>
      </c>
      <c r="E125" s="29">
        <f>D125*1.008</f>
        <v>374.8248</v>
      </c>
      <c r="F125" s="29">
        <f>E125*1.008</f>
        <v>377.8233984</v>
      </c>
    </row>
    <row r="126" spans="1:6" ht="14.25" customHeight="1">
      <c r="A126" s="2" t="s">
        <v>100</v>
      </c>
      <c r="B126" s="10"/>
      <c r="C126" s="29">
        <f>C125/B125*100</f>
        <v>70.74569789674953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1126</v>
      </c>
      <c r="C127" s="10">
        <f>C129+C131+C133</f>
        <v>1087</v>
      </c>
      <c r="D127" s="43">
        <f>D129+D131+D133</f>
        <v>1255.819</v>
      </c>
      <c r="E127" s="43">
        <f>E129+E131+E133</f>
        <v>1338.971991</v>
      </c>
      <c r="F127" s="43">
        <f>F129+F131+F133</f>
        <v>1371.2946547379997</v>
      </c>
    </row>
    <row r="128" spans="1:6" ht="14.25" customHeight="1">
      <c r="A128" s="2" t="s">
        <v>100</v>
      </c>
      <c r="B128" s="10"/>
      <c r="C128" s="29">
        <f>C127/B127*100</f>
        <v>96.53641207815275</v>
      </c>
      <c r="D128" s="29">
        <f>D127/C127*100</f>
        <v>115.53072677092915</v>
      </c>
      <c r="E128" s="29">
        <f>E127/D127*100</f>
        <v>106.62141526764606</v>
      </c>
      <c r="F128" s="29">
        <f>F127/E127*100</f>
        <v>102.41399102858455</v>
      </c>
    </row>
    <row r="129" spans="1:6" ht="14.25" customHeight="1">
      <c r="A129" s="33" t="s">
        <v>85</v>
      </c>
      <c r="B129" s="10">
        <v>671</v>
      </c>
      <c r="C129" s="10">
        <v>671</v>
      </c>
      <c r="D129" s="43">
        <f>C129*1.145</f>
        <v>768.295</v>
      </c>
      <c r="E129" s="43">
        <f>D129*1.053</f>
        <v>809.0146349999999</v>
      </c>
      <c r="F129" s="43">
        <f>E129*1.006</f>
        <v>813.8687228099999</v>
      </c>
    </row>
    <row r="130" spans="1:6" ht="14.25" customHeight="1">
      <c r="A130" s="2" t="s">
        <v>100</v>
      </c>
      <c r="B130" s="10"/>
      <c r="C130" s="10">
        <f>C129/B129*100</f>
        <v>100</v>
      </c>
      <c r="D130" s="10">
        <f>D129/C129*100</f>
        <v>114.5</v>
      </c>
      <c r="E130" s="10">
        <f>E129/D129*100</f>
        <v>105.3</v>
      </c>
      <c r="F130" s="10">
        <f>F129/E129*100</f>
        <v>100.6</v>
      </c>
    </row>
    <row r="131" spans="1:6" ht="14.25" customHeight="1">
      <c r="A131" s="33" t="s">
        <v>86</v>
      </c>
      <c r="B131" s="10">
        <v>40</v>
      </c>
      <c r="C131" s="10">
        <v>41</v>
      </c>
      <c r="D131" s="43">
        <f>C131*1.464</f>
        <v>60.024</v>
      </c>
      <c r="E131" s="43">
        <f>D131*1.244</f>
        <v>74.669856</v>
      </c>
      <c r="F131" s="43">
        <f>E131*1.063</f>
        <v>79.37405692799999</v>
      </c>
    </row>
    <row r="132" spans="1:6" ht="14.25" customHeight="1">
      <c r="A132" s="2" t="s">
        <v>100</v>
      </c>
      <c r="B132" s="10"/>
      <c r="C132" s="29">
        <f>C131/B131*100</f>
        <v>102.49999999999999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415</v>
      </c>
      <c r="C133" s="10">
        <v>375</v>
      </c>
      <c r="D133" s="43">
        <f>C133*1.14</f>
        <v>427.49999999999994</v>
      </c>
      <c r="E133" s="43">
        <f>D133*1.065</f>
        <v>455.2874999999999</v>
      </c>
      <c r="F133" s="43">
        <f>E133*1.05</f>
        <v>478.05187499999994</v>
      </c>
    </row>
    <row r="134" spans="1:6" ht="14.25" customHeight="1">
      <c r="A134" s="2" t="s">
        <v>100</v>
      </c>
      <c r="B134" s="10"/>
      <c r="C134" s="29">
        <f>C133/B133*100</f>
        <v>90.36144578313254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567</v>
      </c>
      <c r="C135" s="10">
        <f>C137+C139+C141</f>
        <v>760</v>
      </c>
      <c r="D135" s="43">
        <f>D137+D139+D141</f>
        <v>838.2</v>
      </c>
      <c r="E135" s="43">
        <f>E137+E139+E141</f>
        <v>847.8372599999999</v>
      </c>
      <c r="F135" s="43">
        <f>F137+F139+F141</f>
        <v>854.1583875449999</v>
      </c>
    </row>
    <row r="136" spans="1:6" ht="14.25" customHeight="1">
      <c r="A136" s="2" t="s">
        <v>100</v>
      </c>
      <c r="B136" s="10"/>
      <c r="C136" s="29">
        <f>C135/B135*100</f>
        <v>134.03880070546737</v>
      </c>
      <c r="D136" s="29">
        <f>D135/C135*100</f>
        <v>110.28947368421053</v>
      </c>
      <c r="E136" s="29">
        <f>E135/D135*100</f>
        <v>101.1497566213314</v>
      </c>
      <c r="F136" s="29">
        <f>F135/E135*100</f>
        <v>100.74555906460161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186</v>
      </c>
      <c r="C139" s="10">
        <v>395</v>
      </c>
      <c r="D139" s="43">
        <f>C139*1.149</f>
        <v>453.855</v>
      </c>
      <c r="E139" s="43">
        <f>D139*1.017</f>
        <v>461.57053499999995</v>
      </c>
      <c r="F139" s="43">
        <f>E139*1.007</f>
        <v>464.8015287449999</v>
      </c>
    </row>
    <row r="140" spans="1:6" ht="14.25" customHeight="1">
      <c r="A140" s="2" t="s">
        <v>100</v>
      </c>
      <c r="B140" s="10"/>
      <c r="C140" s="29">
        <f>C139/B139*100</f>
        <v>212.36559139784944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381</v>
      </c>
      <c r="C141" s="10">
        <v>365</v>
      </c>
      <c r="D141" s="43">
        <f>C141*1.053</f>
        <v>384.34499999999997</v>
      </c>
      <c r="E141" s="43">
        <f>D141*1.005</f>
        <v>386.26672499999995</v>
      </c>
      <c r="F141" s="43">
        <f>E141*1.008</f>
        <v>389.35685879999994</v>
      </c>
      <c r="G141" s="44"/>
    </row>
    <row r="142" spans="1:6" ht="14.25" customHeight="1">
      <c r="A142" s="2" t="s">
        <v>100</v>
      </c>
      <c r="B142" s="10"/>
      <c r="C142" s="29">
        <f>C141/B141*100</f>
        <v>95.8005249343832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21.47</v>
      </c>
      <c r="C143" s="10">
        <f>C145+C147+C149</f>
        <v>20.3</v>
      </c>
      <c r="D143" s="29">
        <f>D145+D147+D149</f>
        <v>20.393880999999997</v>
      </c>
      <c r="E143" s="29">
        <f>E145+E147+E149</f>
        <v>20.4657069552</v>
      </c>
      <c r="F143" s="29">
        <f>F145+F147+F149</f>
        <v>20.533657935105598</v>
      </c>
    </row>
    <row r="144" spans="1:6" ht="14.25" customHeight="1">
      <c r="A144" s="2" t="s">
        <v>100</v>
      </c>
      <c r="B144" s="10"/>
      <c r="C144" s="29">
        <f>C143/B143*100</f>
        <v>94.55053563111319</v>
      </c>
      <c r="D144" s="29">
        <f>D143/C143*100</f>
        <v>100.46246798029554</v>
      </c>
      <c r="E144" s="29">
        <f>E143/D143*100</f>
        <v>100.35219365651886</v>
      </c>
      <c r="F144" s="29">
        <f>F143/E143*100</f>
        <v>100.33202361420666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0.03</v>
      </c>
      <c r="D147" s="38">
        <f>C147*1.224</f>
        <v>0.036719999999999996</v>
      </c>
      <c r="E147" s="38">
        <f>D147*1.182</f>
        <v>0.04340303999999999</v>
      </c>
      <c r="F147" s="38">
        <f>E147*1.154</f>
        <v>0.050087108159999984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21.47</v>
      </c>
      <c r="C149" s="10">
        <v>20.27</v>
      </c>
      <c r="D149" s="38">
        <f>C149*1.0043</f>
        <v>20.357160999999998</v>
      </c>
      <c r="E149" s="38">
        <f>D149*1.0032</f>
        <v>20.4223039152</v>
      </c>
      <c r="F149" s="38">
        <f>E149*1.003</f>
        <v>20.4835708269456</v>
      </c>
    </row>
    <row r="150" spans="1:6" ht="14.25" customHeight="1">
      <c r="A150" s="2" t="s">
        <v>100</v>
      </c>
      <c r="B150" s="10"/>
      <c r="C150" s="29">
        <f>C149/B149*100</f>
        <v>94.4108057755007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74">
      <selection activeCell="A82" sqref="A82"/>
    </sheetView>
  </sheetViews>
  <sheetFormatPr defaultColWidth="9.00390625" defaultRowHeight="12.75"/>
  <cols>
    <col min="1" max="1" width="56.375" style="51" customWidth="1"/>
    <col min="2" max="2" width="9.375" style="51" customWidth="1"/>
    <col min="3" max="3" width="11.25390625" style="51" customWidth="1"/>
    <col min="4" max="6" width="9.375" style="51" customWidth="1"/>
    <col min="7" max="16384" width="9.125" style="51" customWidth="1"/>
  </cols>
  <sheetData>
    <row r="1" spans="1:6" ht="12.75">
      <c r="A1" s="85"/>
      <c r="B1" s="85"/>
      <c r="C1" s="85"/>
      <c r="D1" s="85"/>
      <c r="E1" s="85"/>
      <c r="F1" s="85"/>
    </row>
    <row r="2" spans="1:6" ht="33" customHeight="1">
      <c r="A2" s="86" t="s">
        <v>123</v>
      </c>
      <c r="B2" s="87"/>
      <c r="C2" s="87"/>
      <c r="D2" s="87"/>
      <c r="E2" s="87"/>
      <c r="F2" s="87"/>
    </row>
    <row r="3" ht="13.5" thickBot="1"/>
    <row r="4" spans="1:6" ht="13.5" customHeight="1" thickBot="1">
      <c r="A4" s="88" t="s">
        <v>0</v>
      </c>
      <c r="B4" s="53" t="s">
        <v>52</v>
      </c>
      <c r="C4" s="52" t="s">
        <v>124</v>
      </c>
      <c r="D4" s="52">
        <v>2013</v>
      </c>
      <c r="E4" s="53">
        <v>2014</v>
      </c>
      <c r="F4" s="52">
        <v>2015</v>
      </c>
    </row>
    <row r="5" spans="1:6" ht="24" customHeight="1" thickBot="1">
      <c r="A5" s="89"/>
      <c r="B5" s="53" t="s">
        <v>1</v>
      </c>
      <c r="C5" s="53" t="s">
        <v>24</v>
      </c>
      <c r="D5" s="90" t="s">
        <v>25</v>
      </c>
      <c r="E5" s="91"/>
      <c r="F5" s="92"/>
    </row>
    <row r="6" spans="1:6" ht="27.75" customHeight="1">
      <c r="A6" s="64" t="s">
        <v>48</v>
      </c>
      <c r="B6" s="65">
        <v>64.3</v>
      </c>
      <c r="C6" s="65">
        <v>64.5</v>
      </c>
      <c r="D6" s="65">
        <v>64.5</v>
      </c>
      <c r="E6" s="66">
        <v>64.6</v>
      </c>
      <c r="F6" s="65">
        <v>65.1</v>
      </c>
    </row>
    <row r="7" spans="1:6" ht="12.75">
      <c r="A7" s="67" t="s">
        <v>49</v>
      </c>
      <c r="B7" s="66">
        <v>21.3</v>
      </c>
      <c r="C7" s="66">
        <v>21.5</v>
      </c>
      <c r="D7" s="66">
        <v>21.5</v>
      </c>
      <c r="E7" s="66">
        <v>21.7</v>
      </c>
      <c r="F7" s="66">
        <v>21.8</v>
      </c>
    </row>
    <row r="8" spans="1:6" ht="28.5" customHeight="1">
      <c r="A8" s="62" t="s">
        <v>67</v>
      </c>
      <c r="B8" s="66">
        <v>3.58</v>
      </c>
      <c r="C8" s="66">
        <v>3.72</v>
      </c>
      <c r="D8" s="66">
        <v>3.84</v>
      </c>
      <c r="E8" s="66">
        <v>4.11</v>
      </c>
      <c r="F8" s="66">
        <v>4.23</v>
      </c>
    </row>
    <row r="9" spans="1:6" ht="28.5" customHeight="1">
      <c r="A9" s="68" t="s">
        <v>46</v>
      </c>
      <c r="B9" s="66">
        <v>12.36</v>
      </c>
      <c r="C9" s="66">
        <v>13.7</v>
      </c>
      <c r="D9" s="66">
        <v>14.9</v>
      </c>
      <c r="E9" s="66">
        <v>16.1</v>
      </c>
      <c r="F9" s="66">
        <v>17</v>
      </c>
    </row>
    <row r="10" spans="1:6" ht="15" customHeight="1">
      <c r="A10" s="62" t="s">
        <v>100</v>
      </c>
      <c r="B10" s="66">
        <v>110</v>
      </c>
      <c r="C10" s="69">
        <f>C9/B9*100</f>
        <v>110.84142394822007</v>
      </c>
      <c r="D10" s="69">
        <f>D9/C9*100</f>
        <v>108.75912408759125</v>
      </c>
      <c r="E10" s="69">
        <f>E9/D9*100</f>
        <v>108.0536912751678</v>
      </c>
      <c r="F10" s="69">
        <f>F9/E9*100</f>
        <v>105.59006211180125</v>
      </c>
    </row>
    <row r="11" spans="1:6" ht="28.5" customHeight="1">
      <c r="A11" s="67" t="s">
        <v>47</v>
      </c>
      <c r="B11" s="66">
        <v>1.1</v>
      </c>
      <c r="C11" s="69">
        <v>0.8</v>
      </c>
      <c r="D11" s="66">
        <v>0.8</v>
      </c>
      <c r="E11" s="66">
        <v>0.7</v>
      </c>
      <c r="F11" s="66">
        <v>0.7</v>
      </c>
    </row>
    <row r="12" spans="1:6" ht="12.75">
      <c r="A12" s="62" t="s">
        <v>125</v>
      </c>
      <c r="B12" s="54">
        <v>329.5</v>
      </c>
      <c r="C12" s="54">
        <v>334.8</v>
      </c>
      <c r="D12" s="54">
        <v>352.6</v>
      </c>
      <c r="E12" s="54">
        <v>369.8</v>
      </c>
      <c r="F12" s="54">
        <v>404.7</v>
      </c>
    </row>
    <row r="13" spans="1:6" ht="12.75">
      <c r="A13" s="62" t="s">
        <v>100</v>
      </c>
      <c r="B13" s="54">
        <v>70.5</v>
      </c>
      <c r="C13" s="57">
        <f>C12/B12*100</f>
        <v>101.60849772382399</v>
      </c>
      <c r="D13" s="57">
        <f>D12/C12*100</f>
        <v>105.31660692951014</v>
      </c>
      <c r="E13" s="57">
        <f>E12/D12*100</f>
        <v>104.8780487804878</v>
      </c>
      <c r="F13" s="57">
        <f>F12/E12*100</f>
        <v>109.43753380205517</v>
      </c>
    </row>
    <row r="14" spans="1:6" ht="12.75">
      <c r="A14" s="62" t="s">
        <v>126</v>
      </c>
      <c r="B14" s="54">
        <v>223.4</v>
      </c>
      <c r="C14" s="54">
        <v>141.8</v>
      </c>
      <c r="D14" s="54">
        <v>68.6</v>
      </c>
      <c r="E14" s="54">
        <v>24.2</v>
      </c>
      <c r="F14" s="54">
        <v>10</v>
      </c>
    </row>
    <row r="15" spans="1:6" ht="12.75">
      <c r="A15" s="62" t="s">
        <v>100</v>
      </c>
      <c r="B15" s="54">
        <v>93.4</v>
      </c>
      <c r="C15" s="57">
        <f>C14/B14*100</f>
        <v>63.47358997314235</v>
      </c>
      <c r="D15" s="57">
        <f>D14/C14*100</f>
        <v>48.37799717912552</v>
      </c>
      <c r="E15" s="57">
        <f>E14/D14*100</f>
        <v>35.27696793002916</v>
      </c>
      <c r="F15" s="57">
        <f>F14/E14*100</f>
        <v>41.32231404958678</v>
      </c>
    </row>
    <row r="16" spans="1:6" ht="12.75">
      <c r="A16" s="62" t="s">
        <v>127</v>
      </c>
      <c r="B16" s="54">
        <f>B12-B14</f>
        <v>106.1</v>
      </c>
      <c r="C16" s="54">
        <f>C12-C14</f>
        <v>193</v>
      </c>
      <c r="D16" s="54">
        <f>D12-D14</f>
        <v>284</v>
      </c>
      <c r="E16" s="54">
        <f>E12-E14</f>
        <v>345.6</v>
      </c>
      <c r="F16" s="54">
        <f>F12-F14</f>
        <v>394.7</v>
      </c>
    </row>
    <row r="17" spans="1:6" ht="12.75">
      <c r="A17" s="62" t="s">
        <v>100</v>
      </c>
      <c r="B17" s="54">
        <v>88.7</v>
      </c>
      <c r="C17" s="57">
        <f>C16/B16*100</f>
        <v>181.9038642789821</v>
      </c>
      <c r="D17" s="57">
        <f>D16/C16*100</f>
        <v>147.1502590673575</v>
      </c>
      <c r="E17" s="57">
        <f>E16/D16*100</f>
        <v>121.69014084507043</v>
      </c>
      <c r="F17" s="57">
        <f>F16/E16*100</f>
        <v>114.20717592592591</v>
      </c>
    </row>
    <row r="18" spans="1:6" ht="12.75">
      <c r="A18" s="62" t="s">
        <v>122</v>
      </c>
      <c r="B18" s="54">
        <v>3327.1</v>
      </c>
      <c r="C18" s="54">
        <v>4063.5</v>
      </c>
      <c r="D18" s="54">
        <v>4647.9</v>
      </c>
      <c r="E18" s="54">
        <v>5254.2</v>
      </c>
      <c r="F18" s="54">
        <v>5863.8</v>
      </c>
    </row>
    <row r="19" spans="1:6" ht="12.75">
      <c r="A19" s="62" t="s">
        <v>100</v>
      </c>
      <c r="B19" s="54">
        <v>110.1</v>
      </c>
      <c r="C19" s="57">
        <f>C18/B18*100</f>
        <v>122.13338943824954</v>
      </c>
      <c r="D19" s="57">
        <f>D18/C18*100</f>
        <v>114.38169066076043</v>
      </c>
      <c r="E19" s="57">
        <f>E18/D18*100</f>
        <v>113.0446007874524</v>
      </c>
      <c r="F19" s="57">
        <f>F18/E18*100</f>
        <v>111.60214685394543</v>
      </c>
    </row>
    <row r="20" spans="1:6" ht="12.75">
      <c r="A20" s="70" t="s">
        <v>128</v>
      </c>
      <c r="B20" s="54">
        <v>464.3</v>
      </c>
      <c r="C20" s="54">
        <v>908.5</v>
      </c>
      <c r="D20" s="54">
        <v>983.6</v>
      </c>
      <c r="E20" s="54">
        <v>1077.6</v>
      </c>
      <c r="F20" s="57">
        <v>1189</v>
      </c>
    </row>
    <row r="21" spans="1:6" ht="12.75">
      <c r="A21" s="62" t="s">
        <v>100</v>
      </c>
      <c r="B21" s="54">
        <v>151.1</v>
      </c>
      <c r="C21" s="57">
        <f>C20/B20*100</f>
        <v>195.67090243377126</v>
      </c>
      <c r="D21" s="57">
        <f>D20/C20*100</f>
        <v>108.26637314254266</v>
      </c>
      <c r="E21" s="57">
        <f>E20/D20*100</f>
        <v>109.5567303782025</v>
      </c>
      <c r="F21" s="57">
        <f>F20/E20*100</f>
        <v>110.33778767631775</v>
      </c>
    </row>
    <row r="22" spans="1:6" ht="14.25" customHeight="1">
      <c r="A22" s="70" t="s">
        <v>129</v>
      </c>
      <c r="B22" s="57">
        <v>4536.1</v>
      </c>
      <c r="C22" s="57">
        <v>4102.3</v>
      </c>
      <c r="D22" s="57">
        <v>4423.7</v>
      </c>
      <c r="E22" s="57">
        <v>4875.3</v>
      </c>
      <c r="F22" s="57">
        <v>5419.9</v>
      </c>
    </row>
    <row r="23" spans="1:6" ht="14.25" customHeight="1">
      <c r="A23" s="62" t="s">
        <v>100</v>
      </c>
      <c r="B23" s="54">
        <v>123.1</v>
      </c>
      <c r="C23" s="57">
        <f>C22/B22*100</f>
        <v>90.43671876722294</v>
      </c>
      <c r="D23" s="57">
        <f>D22/C22*100</f>
        <v>107.83462935426466</v>
      </c>
      <c r="E23" s="57">
        <f>E22/D22*100</f>
        <v>110.20864886859417</v>
      </c>
      <c r="F23" s="57">
        <f>F22/E22*100</f>
        <v>111.17059463007404</v>
      </c>
    </row>
    <row r="24" spans="1:6" ht="27.75" customHeight="1">
      <c r="A24" s="71" t="s">
        <v>130</v>
      </c>
      <c r="B24" s="54">
        <v>422.5</v>
      </c>
      <c r="C24" s="54">
        <v>419.9</v>
      </c>
      <c r="D24" s="54">
        <v>476.8</v>
      </c>
      <c r="E24" s="54">
        <v>536.3</v>
      </c>
      <c r="F24" s="54">
        <v>608.9</v>
      </c>
    </row>
    <row r="25" spans="1:6" ht="13.5" customHeight="1">
      <c r="A25" s="62" t="s">
        <v>100</v>
      </c>
      <c r="B25" s="54">
        <v>113.4</v>
      </c>
      <c r="C25" s="57">
        <f>C24/B24*100</f>
        <v>99.38461538461539</v>
      </c>
      <c r="D25" s="57">
        <f>D24/C24*100</f>
        <v>113.55084543939033</v>
      </c>
      <c r="E25" s="57">
        <f>E24/D24*100</f>
        <v>112.47902684563758</v>
      </c>
      <c r="F25" s="57">
        <f>F24/E24*100</f>
        <v>113.53719932873392</v>
      </c>
    </row>
    <row r="26" spans="1:6" ht="27.75" customHeight="1">
      <c r="A26" s="72" t="s">
        <v>34</v>
      </c>
      <c r="B26" s="54"/>
      <c r="C26" s="54"/>
      <c r="D26" s="54"/>
      <c r="E26" s="54"/>
      <c r="F26" s="54"/>
    </row>
    <row r="27" spans="1:6" ht="25.5">
      <c r="A27" s="73" t="s">
        <v>131</v>
      </c>
      <c r="B27" s="54">
        <v>1828.6</v>
      </c>
      <c r="C27" s="54">
        <v>2629.6</v>
      </c>
      <c r="D27" s="74">
        <v>2944.2</v>
      </c>
      <c r="E27" s="74">
        <v>3192.4</v>
      </c>
      <c r="F27" s="74">
        <v>3406.8</v>
      </c>
    </row>
    <row r="28" spans="1:6" ht="12.75">
      <c r="A28" s="62" t="s">
        <v>100</v>
      </c>
      <c r="B28" s="54">
        <v>105.4</v>
      </c>
      <c r="C28" s="57">
        <f>C27/B27*100</f>
        <v>143.80400306245215</v>
      </c>
      <c r="D28" s="57">
        <f>D27/C27*100</f>
        <v>111.96379677517491</v>
      </c>
      <c r="E28" s="57">
        <f>E27/D27*100</f>
        <v>108.43013382243055</v>
      </c>
      <c r="F28" s="57">
        <f>F27/E27*100</f>
        <v>106.71595038215762</v>
      </c>
    </row>
    <row r="29" spans="1:6" ht="29.25" customHeight="1">
      <c r="A29" s="63" t="s">
        <v>86</v>
      </c>
      <c r="B29" s="54">
        <f>B27-B31</f>
        <v>1647.1</v>
      </c>
      <c r="C29" s="54">
        <f>C27-C31</f>
        <v>2458.4</v>
      </c>
      <c r="D29" s="54">
        <f>D27-D31</f>
        <v>2755.6</v>
      </c>
      <c r="E29" s="54">
        <f>E27-E31</f>
        <v>2987.4</v>
      </c>
      <c r="F29" s="54">
        <f>F27-F31</f>
        <v>3190.9</v>
      </c>
    </row>
    <row r="30" spans="1:6" ht="16.5" customHeight="1">
      <c r="A30" s="62" t="s">
        <v>100</v>
      </c>
      <c r="B30" s="54">
        <v>112.2</v>
      </c>
      <c r="C30" s="57">
        <f>C29/B29*100</f>
        <v>149.25626859328517</v>
      </c>
      <c r="D30" s="57">
        <f>D29/C29*100</f>
        <v>112.0891636836967</v>
      </c>
      <c r="E30" s="57">
        <f>E29/D29*100</f>
        <v>108.41196109740166</v>
      </c>
      <c r="F30" s="57">
        <f>F29/E29*100</f>
        <v>106.8119434960166</v>
      </c>
    </row>
    <row r="31" spans="1:6" ht="17.25" customHeight="1">
      <c r="A31" s="63" t="s">
        <v>87</v>
      </c>
      <c r="B31" s="54">
        <v>181.5</v>
      </c>
      <c r="C31" s="54">
        <v>171.2</v>
      </c>
      <c r="D31" s="54">
        <v>188.6</v>
      </c>
      <c r="E31" s="54">
        <v>205</v>
      </c>
      <c r="F31" s="54">
        <v>215.9</v>
      </c>
    </row>
    <row r="32" spans="1:6" ht="17.25" customHeight="1">
      <c r="A32" s="62" t="s">
        <v>100</v>
      </c>
      <c r="B32" s="54">
        <v>108.7</v>
      </c>
      <c r="C32" s="57">
        <f>C31/B31*100</f>
        <v>94.32506887052341</v>
      </c>
      <c r="D32" s="57">
        <f>D31/C31*100</f>
        <v>110.16355140186916</v>
      </c>
      <c r="E32" s="57">
        <f>E31/D31*100</f>
        <v>108.69565217391303</v>
      </c>
      <c r="F32" s="57">
        <f>F31/E31*100</f>
        <v>105.31707317073172</v>
      </c>
    </row>
    <row r="33" spans="1:6" ht="12.75">
      <c r="A33" s="72" t="s">
        <v>2</v>
      </c>
      <c r="B33" s="54"/>
      <c r="C33" s="54"/>
      <c r="D33" s="54"/>
      <c r="E33" s="54"/>
      <c r="F33" s="54"/>
    </row>
    <row r="34" spans="1:6" ht="15" customHeight="1">
      <c r="A34" s="62" t="s">
        <v>132</v>
      </c>
      <c r="B34" s="54">
        <v>1.7</v>
      </c>
      <c r="C34" s="54">
        <v>1.7</v>
      </c>
      <c r="D34" s="57">
        <v>1.8</v>
      </c>
      <c r="E34" s="57">
        <v>1.8</v>
      </c>
      <c r="F34" s="57">
        <v>1.9</v>
      </c>
    </row>
    <row r="35" spans="1:6" ht="12.75">
      <c r="A35" s="62" t="s">
        <v>100</v>
      </c>
      <c r="B35" s="54"/>
      <c r="C35" s="57">
        <v>0</v>
      </c>
      <c r="D35" s="57">
        <f>D34/C34*100</f>
        <v>105.88235294117648</v>
      </c>
      <c r="E35" s="57">
        <f>E34/D34*100</f>
        <v>100</v>
      </c>
      <c r="F35" s="57">
        <f>F34/E34*100</f>
        <v>105.55555555555556</v>
      </c>
    </row>
    <row r="36" spans="1:6" ht="12.75">
      <c r="A36" s="62" t="s">
        <v>39</v>
      </c>
      <c r="B36" s="54">
        <v>0.5</v>
      </c>
      <c r="C36" s="54">
        <v>0.5</v>
      </c>
      <c r="D36" s="54">
        <v>0.5</v>
      </c>
      <c r="E36" s="54">
        <v>0.5</v>
      </c>
      <c r="F36" s="54">
        <v>0.51</v>
      </c>
    </row>
    <row r="37" spans="1:6" ht="12.75">
      <c r="A37" s="62" t="s">
        <v>100</v>
      </c>
      <c r="B37" s="54">
        <v>102.1</v>
      </c>
      <c r="C37" s="57">
        <f>C36/B36*100</f>
        <v>100</v>
      </c>
      <c r="D37" s="57">
        <f>D36/C36*100</f>
        <v>100</v>
      </c>
      <c r="E37" s="57">
        <f>E36/D36*100</f>
        <v>100</v>
      </c>
      <c r="F37" s="57">
        <f>F36/E36*100</f>
        <v>102</v>
      </c>
    </row>
    <row r="38" spans="1:6" ht="15" customHeight="1">
      <c r="A38" s="63" t="s">
        <v>89</v>
      </c>
      <c r="B38" s="54">
        <v>0.5</v>
      </c>
      <c r="C38" s="57">
        <v>0.5</v>
      </c>
      <c r="D38" s="57">
        <v>0.5</v>
      </c>
      <c r="E38" s="57">
        <v>0.5</v>
      </c>
      <c r="F38" s="54">
        <v>0.51</v>
      </c>
    </row>
    <row r="39" spans="1:6" ht="15" customHeight="1">
      <c r="A39" s="62" t="s">
        <v>100</v>
      </c>
      <c r="B39" s="54">
        <v>102.1</v>
      </c>
      <c r="C39" s="57">
        <f>C38/B38*100</f>
        <v>100</v>
      </c>
      <c r="D39" s="57">
        <f>D38/C38*100</f>
        <v>100</v>
      </c>
      <c r="E39" s="57">
        <f>E38/D38*100</f>
        <v>100</v>
      </c>
      <c r="F39" s="57">
        <f>F38/E38*100</f>
        <v>102</v>
      </c>
    </row>
    <row r="40" spans="1:6" ht="12.75">
      <c r="A40" s="62" t="s">
        <v>40</v>
      </c>
      <c r="B40" s="75">
        <v>0.54</v>
      </c>
      <c r="C40" s="75">
        <v>0.55</v>
      </c>
      <c r="D40" s="75">
        <v>0.56</v>
      </c>
      <c r="E40" s="75">
        <v>0.58</v>
      </c>
      <c r="F40" s="75">
        <v>0.59</v>
      </c>
    </row>
    <row r="41" spans="1:6" ht="12.75">
      <c r="A41" s="62" t="s">
        <v>100</v>
      </c>
      <c r="B41" s="54">
        <v>148.1</v>
      </c>
      <c r="C41" s="57">
        <f>C40/B40*100</f>
        <v>101.85185185185186</v>
      </c>
      <c r="D41" s="57">
        <f>D40/C40*100</f>
        <v>101.81818181818183</v>
      </c>
      <c r="E41" s="57">
        <f>E40/D40*100</f>
        <v>103.57142857142856</v>
      </c>
      <c r="F41" s="57">
        <f>F40/E40*100</f>
        <v>101.72413793103448</v>
      </c>
    </row>
    <row r="42" spans="1:6" ht="15.75" customHeight="1">
      <c r="A42" s="63" t="s">
        <v>89</v>
      </c>
      <c r="B42" s="54">
        <v>0.54</v>
      </c>
      <c r="C42" s="54">
        <v>0.55</v>
      </c>
      <c r="D42" s="54">
        <v>0.56</v>
      </c>
      <c r="E42" s="75">
        <v>0.58</v>
      </c>
      <c r="F42" s="75">
        <v>0.59</v>
      </c>
    </row>
    <row r="43" spans="1:6" ht="15.75" customHeight="1">
      <c r="A43" s="62" t="s">
        <v>100</v>
      </c>
      <c r="B43" s="54">
        <v>103.7</v>
      </c>
      <c r="C43" s="57">
        <f>C42/B42*100</f>
        <v>101.85185185185186</v>
      </c>
      <c r="D43" s="57">
        <f>D42/C42*100</f>
        <v>101.81818181818183</v>
      </c>
      <c r="E43" s="57">
        <f>E42/D42*100</f>
        <v>103.57142857142856</v>
      </c>
      <c r="F43" s="57">
        <f>F42/E42*100</f>
        <v>101.72413793103448</v>
      </c>
    </row>
    <row r="44" spans="1:6" ht="15.75" customHeight="1">
      <c r="A44" s="73" t="s">
        <v>68</v>
      </c>
      <c r="B44" s="54">
        <v>0.13</v>
      </c>
      <c r="C44" s="75">
        <v>0.13</v>
      </c>
      <c r="D44" s="75">
        <v>0.13</v>
      </c>
      <c r="E44" s="75">
        <v>0.14</v>
      </c>
      <c r="F44" s="75">
        <v>0.14</v>
      </c>
    </row>
    <row r="45" spans="1:6" ht="15.75" customHeight="1">
      <c r="A45" s="62" t="s">
        <v>100</v>
      </c>
      <c r="B45" s="54">
        <v>92.9</v>
      </c>
      <c r="C45" s="57">
        <f>C44/B44*100</f>
        <v>100</v>
      </c>
      <c r="D45" s="57">
        <f>D44/C44*100</f>
        <v>100</v>
      </c>
      <c r="E45" s="57">
        <f>E44/D44*100</f>
        <v>107.69230769230771</v>
      </c>
      <c r="F45" s="57">
        <f>F44/E44*100</f>
        <v>100</v>
      </c>
    </row>
    <row r="46" spans="1:6" ht="15.75" customHeight="1">
      <c r="A46" s="63" t="s">
        <v>89</v>
      </c>
      <c r="B46" s="54">
        <v>0.13</v>
      </c>
      <c r="C46" s="75">
        <v>0.13</v>
      </c>
      <c r="D46" s="75">
        <v>0.13</v>
      </c>
      <c r="E46" s="75">
        <v>0.14</v>
      </c>
      <c r="F46" s="75">
        <v>0.14</v>
      </c>
    </row>
    <row r="47" spans="1:6" ht="15.75" customHeight="1">
      <c r="A47" s="62" t="s">
        <v>100</v>
      </c>
      <c r="B47" s="54">
        <v>92.9</v>
      </c>
      <c r="C47" s="57">
        <f>C46/B46*100</f>
        <v>100</v>
      </c>
      <c r="D47" s="57">
        <f>D46/C46*100</f>
        <v>100</v>
      </c>
      <c r="E47" s="57">
        <f>E46/D46*100</f>
        <v>107.69230769230771</v>
      </c>
      <c r="F47" s="57">
        <f>F46/E46*100</f>
        <v>100</v>
      </c>
    </row>
    <row r="48" spans="1:6" ht="16.5" customHeight="1">
      <c r="A48" s="62" t="s">
        <v>41</v>
      </c>
      <c r="B48" s="75">
        <v>2.5</v>
      </c>
      <c r="C48" s="75">
        <v>2.6</v>
      </c>
      <c r="D48" s="75">
        <v>2.6</v>
      </c>
      <c r="E48" s="75">
        <v>2.7</v>
      </c>
      <c r="F48" s="75">
        <v>2.9</v>
      </c>
    </row>
    <row r="49" spans="1:6" ht="16.5" customHeight="1">
      <c r="A49" s="62" t="s">
        <v>100</v>
      </c>
      <c r="B49" s="75"/>
      <c r="C49" s="75">
        <f>C48/B48*100</f>
        <v>104</v>
      </c>
      <c r="D49" s="75">
        <f>D48/C48*100</f>
        <v>100</v>
      </c>
      <c r="E49" s="75">
        <f>E48/D48*100</f>
        <v>103.84615384615385</v>
      </c>
      <c r="F49" s="75">
        <f>F48/E48*100</f>
        <v>107.40740740740739</v>
      </c>
    </row>
    <row r="50" spans="1:6" ht="14.25" customHeight="1">
      <c r="A50" s="63" t="s">
        <v>85</v>
      </c>
      <c r="B50" s="75">
        <f>B48-B52</f>
        <v>1.5</v>
      </c>
      <c r="C50" s="75">
        <f>C48-C52</f>
        <v>1.9000000000000001</v>
      </c>
      <c r="D50" s="75">
        <f>D48-D52</f>
        <v>1.9000000000000001</v>
      </c>
      <c r="E50" s="75">
        <f>E48-E52</f>
        <v>2</v>
      </c>
      <c r="F50" s="75">
        <f>F48-F52</f>
        <v>2.0999999999999996</v>
      </c>
    </row>
    <row r="51" spans="1:6" ht="14.25" customHeight="1">
      <c r="A51" s="62" t="s">
        <v>100</v>
      </c>
      <c r="B51" s="75"/>
      <c r="C51" s="75">
        <f>C50/B50*100</f>
        <v>126.66666666666669</v>
      </c>
      <c r="D51" s="75">
        <f>D50/C50*100</f>
        <v>100</v>
      </c>
      <c r="E51" s="75">
        <f>E50/D50*100</f>
        <v>105.26315789473684</v>
      </c>
      <c r="F51" s="75">
        <f>F50/E50*100</f>
        <v>104.99999999999999</v>
      </c>
    </row>
    <row r="52" spans="1:6" ht="12.75">
      <c r="A52" s="63" t="s">
        <v>89</v>
      </c>
      <c r="B52" s="75">
        <v>1</v>
      </c>
      <c r="C52" s="75">
        <v>0.7</v>
      </c>
      <c r="D52" s="75">
        <v>0.7</v>
      </c>
      <c r="E52" s="75">
        <v>0.7</v>
      </c>
      <c r="F52" s="75">
        <v>0.8</v>
      </c>
    </row>
    <row r="53" spans="1:6" ht="12.75">
      <c r="A53" s="62" t="s">
        <v>100</v>
      </c>
      <c r="B53" s="74">
        <v>62</v>
      </c>
      <c r="C53" s="57">
        <f>C52/B52*100</f>
        <v>70</v>
      </c>
      <c r="D53" s="57">
        <f>D52/C52*100</f>
        <v>100</v>
      </c>
      <c r="E53" s="57">
        <f>E52/D52*100</f>
        <v>100</v>
      </c>
      <c r="F53" s="57">
        <f>F52/E52*100</f>
        <v>114.2857142857143</v>
      </c>
    </row>
    <row r="54" spans="1:6" ht="12.75">
      <c r="A54" s="62" t="s">
        <v>42</v>
      </c>
      <c r="B54" s="54">
        <v>4.5</v>
      </c>
      <c r="C54" s="57">
        <v>4.2</v>
      </c>
      <c r="D54" s="57">
        <v>4.3</v>
      </c>
      <c r="E54" s="57">
        <v>4.3</v>
      </c>
      <c r="F54" s="57">
        <v>4.3</v>
      </c>
    </row>
    <row r="55" spans="1:6" ht="12.75">
      <c r="A55" s="62" t="s">
        <v>100</v>
      </c>
      <c r="B55" s="54">
        <v>85.2</v>
      </c>
      <c r="C55" s="57">
        <f>C54/B54*100</f>
        <v>93.33333333333333</v>
      </c>
      <c r="D55" s="57">
        <f>D54/C54*100</f>
        <v>102.38095238095238</v>
      </c>
      <c r="E55" s="57">
        <f>E54/D54*100</f>
        <v>100</v>
      </c>
      <c r="F55" s="57">
        <f>F54/E54*100</f>
        <v>100</v>
      </c>
    </row>
    <row r="56" spans="1:6" ht="12.75">
      <c r="A56" s="63" t="s">
        <v>89</v>
      </c>
      <c r="B56" s="54">
        <v>2.6</v>
      </c>
      <c r="C56" s="57">
        <v>2.4</v>
      </c>
      <c r="D56" s="57">
        <v>2.4</v>
      </c>
      <c r="E56" s="57">
        <v>2.4</v>
      </c>
      <c r="F56" s="57">
        <v>2.4</v>
      </c>
    </row>
    <row r="57" spans="1:6" ht="12.75">
      <c r="A57" s="62" t="s">
        <v>100</v>
      </c>
      <c r="B57" s="54">
        <v>85.2</v>
      </c>
      <c r="C57" s="57">
        <f>C56/B56*100</f>
        <v>92.3076923076923</v>
      </c>
      <c r="D57" s="57">
        <f>D56/C56*100</f>
        <v>100</v>
      </c>
      <c r="E57" s="57">
        <f>E56/D56*100</f>
        <v>100</v>
      </c>
      <c r="F57" s="57">
        <f>F56/E56*100</f>
        <v>100</v>
      </c>
    </row>
    <row r="58" spans="1:6" ht="12.75">
      <c r="A58" s="62" t="s">
        <v>43</v>
      </c>
      <c r="B58" s="54">
        <v>100359</v>
      </c>
      <c r="C58" s="57">
        <v>100490</v>
      </c>
      <c r="D58" s="57">
        <v>92520</v>
      </c>
      <c r="E58" s="57">
        <v>96566</v>
      </c>
      <c r="F58" s="57">
        <v>94000</v>
      </c>
    </row>
    <row r="59" spans="1:6" ht="12.75">
      <c r="A59" s="62" t="s">
        <v>100</v>
      </c>
      <c r="B59" s="54">
        <v>94.3</v>
      </c>
      <c r="C59" s="57">
        <f>C58/B58*100</f>
        <v>100.13053139230163</v>
      </c>
      <c r="D59" s="57">
        <f>D58/C58*100</f>
        <v>92.06886257339039</v>
      </c>
      <c r="E59" s="57">
        <f>E58/D58*100</f>
        <v>104.3731085170774</v>
      </c>
      <c r="F59" s="57">
        <f>F58/E58*100</f>
        <v>97.34275003624464</v>
      </c>
    </row>
    <row r="60" spans="1:6" ht="12.75">
      <c r="A60" s="72" t="s">
        <v>83</v>
      </c>
      <c r="B60" s="54"/>
      <c r="C60" s="54"/>
      <c r="D60" s="54"/>
      <c r="E60" s="54"/>
      <c r="F60" s="54"/>
    </row>
    <row r="61" spans="1:6" ht="14.25" customHeight="1">
      <c r="A61" s="62" t="s">
        <v>84</v>
      </c>
      <c r="B61" s="54">
        <v>560</v>
      </c>
      <c r="C61" s="54">
        <v>445</v>
      </c>
      <c r="D61" s="57">
        <v>453</v>
      </c>
      <c r="E61" s="57">
        <v>461</v>
      </c>
      <c r="F61" s="57">
        <v>465</v>
      </c>
    </row>
    <row r="62" spans="1:6" ht="14.25" customHeight="1">
      <c r="A62" s="62" t="s">
        <v>100</v>
      </c>
      <c r="B62" s="54"/>
      <c r="C62" s="57">
        <f>C61/B61*100</f>
        <v>79.46428571428571</v>
      </c>
      <c r="D62" s="57">
        <f>D61/C61*100</f>
        <v>101.79775280898878</v>
      </c>
      <c r="E62" s="57">
        <f>E61/D61*100</f>
        <v>101.76600441501105</v>
      </c>
      <c r="F62" s="57">
        <f>F61/E61*100</f>
        <v>100.86767895878526</v>
      </c>
    </row>
    <row r="63" spans="1:6" ht="14.25" customHeight="1">
      <c r="A63" s="63" t="s">
        <v>89</v>
      </c>
      <c r="B63" s="54">
        <v>560</v>
      </c>
      <c r="C63" s="54">
        <v>445</v>
      </c>
      <c r="D63" s="74">
        <v>453</v>
      </c>
      <c r="E63" s="74">
        <v>461</v>
      </c>
      <c r="F63" s="74">
        <v>465</v>
      </c>
    </row>
    <row r="64" spans="1:6" ht="14.25" customHeight="1">
      <c r="A64" s="62" t="s">
        <v>100</v>
      </c>
      <c r="B64" s="54"/>
      <c r="C64" s="57">
        <f>C63/B63*100</f>
        <v>79.46428571428571</v>
      </c>
      <c r="D64" s="57">
        <f>D63/C63*100</f>
        <v>101.79775280898878</v>
      </c>
      <c r="E64" s="57">
        <f>E63/D63*100</f>
        <v>101.76600441501105</v>
      </c>
      <c r="F64" s="57">
        <f>F63/E63*100</f>
        <v>100.86767895878526</v>
      </c>
    </row>
    <row r="65" spans="1:6" ht="12.75">
      <c r="A65" s="62" t="s">
        <v>90</v>
      </c>
      <c r="B65" s="54">
        <v>440</v>
      </c>
      <c r="C65" s="54">
        <v>445</v>
      </c>
      <c r="D65" s="74">
        <v>453</v>
      </c>
      <c r="E65" s="74">
        <v>461</v>
      </c>
      <c r="F65" s="74">
        <v>465</v>
      </c>
    </row>
    <row r="66" spans="1:6" ht="12.75">
      <c r="A66" s="62" t="s">
        <v>100</v>
      </c>
      <c r="B66" s="54"/>
      <c r="C66" s="57">
        <f>C65/B65*100</f>
        <v>101.13636363636364</v>
      </c>
      <c r="D66" s="57">
        <f>D65/C65*100</f>
        <v>101.79775280898878</v>
      </c>
      <c r="E66" s="57">
        <f>E65/D65*100</f>
        <v>101.76600441501105</v>
      </c>
      <c r="F66" s="57">
        <f>F65/E65*100</f>
        <v>100.86767895878526</v>
      </c>
    </row>
    <row r="67" spans="1:6" ht="14.25" customHeight="1">
      <c r="A67" s="62" t="s">
        <v>89</v>
      </c>
      <c r="B67" s="54">
        <v>440</v>
      </c>
      <c r="C67" s="54">
        <v>445</v>
      </c>
      <c r="D67" s="57">
        <v>417</v>
      </c>
      <c r="E67" s="57">
        <v>432</v>
      </c>
      <c r="F67" s="57">
        <v>482</v>
      </c>
    </row>
    <row r="68" spans="1:6" ht="14.25" customHeight="1">
      <c r="A68" s="62" t="s">
        <v>100</v>
      </c>
      <c r="B68" s="54"/>
      <c r="C68" s="57">
        <f>C67/B67*100</f>
        <v>101.13636363636364</v>
      </c>
      <c r="D68" s="57">
        <f>D67/C67*100</f>
        <v>93.70786516853933</v>
      </c>
      <c r="E68" s="57">
        <f>E67/D67*100</f>
        <v>103.59712230215827</v>
      </c>
      <c r="F68" s="57">
        <f>F67/E67*100</f>
        <v>111.57407407407408</v>
      </c>
    </row>
    <row r="69" spans="1:6" ht="14.25" customHeight="1">
      <c r="A69" s="62" t="s">
        <v>91</v>
      </c>
      <c r="B69" s="54">
        <f>B73+B71</f>
        <v>12206</v>
      </c>
      <c r="C69" s="54">
        <f>C73+C71</f>
        <v>15031</v>
      </c>
      <c r="D69" s="54">
        <f>D73+D71</f>
        <v>15027</v>
      </c>
      <c r="E69" s="54">
        <f>E73+E71</f>
        <v>15031</v>
      </c>
      <c r="F69" s="54">
        <f>F73+F71</f>
        <v>15035</v>
      </c>
    </row>
    <row r="70" spans="1:6" ht="14.25" customHeight="1">
      <c r="A70" s="62" t="s">
        <v>100</v>
      </c>
      <c r="B70" s="54"/>
      <c r="C70" s="57">
        <f>C69/B69*100</f>
        <v>123.14435523513025</v>
      </c>
      <c r="D70" s="57">
        <f>D69/C69*100</f>
        <v>99.97338833078305</v>
      </c>
      <c r="E70" s="57">
        <f>E69/D69*100</f>
        <v>100.02661875291143</v>
      </c>
      <c r="F70" s="57">
        <f>F69/E69*100</f>
        <v>100.02661166921696</v>
      </c>
    </row>
    <row r="71" spans="1:6" ht="14.25" customHeight="1">
      <c r="A71" s="63" t="s">
        <v>85</v>
      </c>
      <c r="B71" s="54">
        <v>12000</v>
      </c>
      <c r="C71" s="54">
        <v>15000</v>
      </c>
      <c r="D71" s="54">
        <v>15000</v>
      </c>
      <c r="E71" s="54">
        <v>15000</v>
      </c>
      <c r="F71" s="54">
        <v>15000</v>
      </c>
    </row>
    <row r="72" spans="1:6" ht="14.25" customHeight="1">
      <c r="A72" s="62" t="s">
        <v>100</v>
      </c>
      <c r="B72" s="54"/>
      <c r="C72" s="57">
        <f>C71/B71*100</f>
        <v>125</v>
      </c>
      <c r="D72" s="57">
        <f>D71/C71*100</f>
        <v>100</v>
      </c>
      <c r="E72" s="57">
        <f>E71/D71*100</f>
        <v>100</v>
      </c>
      <c r="F72" s="57">
        <f>F71/E71*100</f>
        <v>100</v>
      </c>
    </row>
    <row r="73" spans="1:6" ht="14.25" customHeight="1">
      <c r="A73" s="63" t="s">
        <v>89</v>
      </c>
      <c r="B73" s="54">
        <v>206</v>
      </c>
      <c r="C73" s="57">
        <v>31</v>
      </c>
      <c r="D73" s="57">
        <v>27</v>
      </c>
      <c r="E73" s="57">
        <v>31</v>
      </c>
      <c r="F73" s="57">
        <v>35</v>
      </c>
    </row>
    <row r="74" spans="1:6" ht="14.25" customHeight="1">
      <c r="A74" s="62" t="s">
        <v>100</v>
      </c>
      <c r="B74" s="54" t="s">
        <v>140</v>
      </c>
      <c r="C74" s="57">
        <f>C73/B73*100</f>
        <v>15.048543689320388</v>
      </c>
      <c r="D74" s="57">
        <f>D73/C73*100</f>
        <v>87.09677419354838</v>
      </c>
      <c r="E74" s="57">
        <f>E73/D73*100</f>
        <v>114.81481481481481</v>
      </c>
      <c r="F74" s="57">
        <f>F73/E73*100</f>
        <v>112.90322580645163</v>
      </c>
    </row>
    <row r="75" spans="1:6" ht="14.25" customHeight="1">
      <c r="A75" s="62" t="s">
        <v>92</v>
      </c>
      <c r="B75" s="54">
        <v>350</v>
      </c>
      <c r="C75" s="57">
        <v>350</v>
      </c>
      <c r="D75" s="57">
        <v>370</v>
      </c>
      <c r="E75" s="57">
        <v>386</v>
      </c>
      <c r="F75" s="57">
        <v>395</v>
      </c>
    </row>
    <row r="76" spans="1:6" ht="14.25" customHeight="1">
      <c r="A76" s="62" t="s">
        <v>100</v>
      </c>
      <c r="B76" s="54"/>
      <c r="C76" s="57">
        <f>C75/B75*100</f>
        <v>100</v>
      </c>
      <c r="D76" s="57">
        <f>D75/C75*100</f>
        <v>105.71428571428572</v>
      </c>
      <c r="E76" s="57">
        <f>E75/D75*100</f>
        <v>104.32432432432432</v>
      </c>
      <c r="F76" s="57">
        <f>F75/E75*100</f>
        <v>102.33160621761658</v>
      </c>
    </row>
    <row r="77" spans="1:6" ht="14.25" customHeight="1">
      <c r="A77" s="63" t="s">
        <v>89</v>
      </c>
      <c r="B77" s="54">
        <v>350</v>
      </c>
      <c r="C77" s="74">
        <v>350</v>
      </c>
      <c r="D77" s="74">
        <v>370</v>
      </c>
      <c r="E77" s="74">
        <v>386</v>
      </c>
      <c r="F77" s="74">
        <v>395</v>
      </c>
    </row>
    <row r="78" spans="1:6" ht="14.25" customHeight="1">
      <c r="A78" s="62" t="s">
        <v>100</v>
      </c>
      <c r="B78" s="54"/>
      <c r="C78" s="57">
        <f>C77/B77*100</f>
        <v>100</v>
      </c>
      <c r="D78" s="57">
        <f>D77/C77*100</f>
        <v>105.71428571428572</v>
      </c>
      <c r="E78" s="57">
        <f>E77/D77*100</f>
        <v>104.32432432432432</v>
      </c>
      <c r="F78" s="57">
        <f>F77/E77*100</f>
        <v>102.33160621761658</v>
      </c>
    </row>
    <row r="79" spans="1:6" ht="14.25" customHeight="1">
      <c r="A79" s="62" t="s">
        <v>93</v>
      </c>
      <c r="B79" s="57">
        <v>26</v>
      </c>
      <c r="C79" s="57">
        <v>24</v>
      </c>
      <c r="D79" s="57">
        <v>25</v>
      </c>
      <c r="E79" s="57">
        <v>25</v>
      </c>
      <c r="F79" s="57">
        <v>25.7</v>
      </c>
    </row>
    <row r="80" spans="1:6" ht="14.25" customHeight="1">
      <c r="A80" s="62" t="s">
        <v>100</v>
      </c>
      <c r="B80" s="54"/>
      <c r="C80" s="57">
        <f>C79/B79*100</f>
        <v>92.3076923076923</v>
      </c>
      <c r="D80" s="57">
        <f>D79/C79*100</f>
        <v>104.16666666666667</v>
      </c>
      <c r="E80" s="57">
        <f>E79/D79*100</f>
        <v>100</v>
      </c>
      <c r="F80" s="57">
        <f>F79/E79*100</f>
        <v>102.8</v>
      </c>
    </row>
    <row r="81" spans="1:6" ht="14.25" customHeight="1">
      <c r="A81" s="63" t="s">
        <v>89</v>
      </c>
      <c r="B81" s="57">
        <v>26</v>
      </c>
      <c r="C81" s="57">
        <v>24</v>
      </c>
      <c r="D81" s="57">
        <v>25</v>
      </c>
      <c r="E81" s="57">
        <v>25</v>
      </c>
      <c r="F81" s="57">
        <v>25.7</v>
      </c>
    </row>
    <row r="82" spans="1:6" ht="14.25" customHeight="1">
      <c r="A82" s="62" t="s">
        <v>100</v>
      </c>
      <c r="B82" s="54"/>
      <c r="C82" s="57">
        <f>C81/B81*100</f>
        <v>92.3076923076923</v>
      </c>
      <c r="D82" s="57">
        <f>D81/C81*100</f>
        <v>104.16666666666667</v>
      </c>
      <c r="E82" s="57">
        <f>E81/D81*100</f>
        <v>100</v>
      </c>
      <c r="F82" s="57">
        <f>F81/E81*100</f>
        <v>102.8</v>
      </c>
    </row>
    <row r="83" spans="1:6" ht="12.75">
      <c r="A83" s="68" t="s">
        <v>133</v>
      </c>
      <c r="B83" s="54">
        <v>8599.2</v>
      </c>
      <c r="C83" s="74">
        <v>9455.6</v>
      </c>
      <c r="D83" s="54">
        <v>10356.3</v>
      </c>
      <c r="E83" s="54">
        <v>11189.7</v>
      </c>
      <c r="F83" s="54">
        <v>12368.5</v>
      </c>
    </row>
    <row r="84" spans="1:6" ht="12.75">
      <c r="A84" s="62" t="s">
        <v>100</v>
      </c>
      <c r="B84" s="54">
        <v>109.5</v>
      </c>
      <c r="C84" s="57">
        <f>C83/B83*100</f>
        <v>109.95906595962414</v>
      </c>
      <c r="D84" s="57">
        <f>D83/C83*100</f>
        <v>109.52557214772199</v>
      </c>
      <c r="E84" s="57">
        <f>E83/D83*100</f>
        <v>108.04727557139134</v>
      </c>
      <c r="F84" s="57">
        <f>F83/E83*100</f>
        <v>110.53468815071001</v>
      </c>
    </row>
    <row r="85" spans="1:6" ht="12.75">
      <c r="A85" s="68" t="s">
        <v>134</v>
      </c>
      <c r="B85" s="54">
        <v>189.3</v>
      </c>
      <c r="C85" s="54">
        <v>205.4</v>
      </c>
      <c r="D85" s="54">
        <v>227.3</v>
      </c>
      <c r="E85" s="54">
        <v>251.8</v>
      </c>
      <c r="F85" s="54">
        <v>276.5</v>
      </c>
    </row>
    <row r="86" spans="1:6" ht="12.75">
      <c r="A86" s="62" t="s">
        <v>100</v>
      </c>
      <c r="B86" s="54">
        <v>123.2</v>
      </c>
      <c r="C86" s="57">
        <f>C85/B85*100</f>
        <v>108.50501848917062</v>
      </c>
      <c r="D86" s="57">
        <f>D85/C85*100</f>
        <v>110.66212268743914</v>
      </c>
      <c r="E86" s="57">
        <f>E85/D85*100</f>
        <v>110.77870655521338</v>
      </c>
      <c r="F86" s="57">
        <f>F85/E85*100</f>
        <v>109.80937251787132</v>
      </c>
    </row>
    <row r="87" spans="1:6" ht="12.75">
      <c r="A87" s="68" t="s">
        <v>135</v>
      </c>
      <c r="B87" s="54">
        <v>2032.3</v>
      </c>
      <c r="C87" s="54">
        <v>2296.4</v>
      </c>
      <c r="D87" s="54">
        <v>2582.9</v>
      </c>
      <c r="E87" s="54">
        <v>2923.5</v>
      </c>
      <c r="F87" s="54">
        <v>3327.3</v>
      </c>
    </row>
    <row r="88" spans="1:6" ht="12.75">
      <c r="A88" s="62" t="s">
        <v>100</v>
      </c>
      <c r="B88" s="54">
        <v>106</v>
      </c>
      <c r="C88" s="57">
        <f>C87/B87*100</f>
        <v>112.99512867194805</v>
      </c>
      <c r="D88" s="57">
        <f>D87/C87*100</f>
        <v>112.47604946873366</v>
      </c>
      <c r="E88" s="57">
        <f>E87/D87*100</f>
        <v>113.18672809632584</v>
      </c>
      <c r="F88" s="57">
        <f>F87/E87*100</f>
        <v>113.81221139045665</v>
      </c>
    </row>
    <row r="89" spans="1:6" ht="38.25">
      <c r="A89" s="68" t="s">
        <v>136</v>
      </c>
      <c r="B89" s="54">
        <v>174.5</v>
      </c>
      <c r="C89" s="54">
        <v>177.6</v>
      </c>
      <c r="D89" s="54">
        <v>182.1</v>
      </c>
      <c r="E89" s="54">
        <v>188</v>
      </c>
      <c r="F89" s="54">
        <v>195.8</v>
      </c>
    </row>
    <row r="90" spans="1:6" ht="12.75">
      <c r="A90" s="62" t="s">
        <v>100</v>
      </c>
      <c r="B90" s="54">
        <v>100.6</v>
      </c>
      <c r="C90" s="57">
        <f>C89/B89*100</f>
        <v>101.77650429799428</v>
      </c>
      <c r="D90" s="57">
        <f>D89/C89*100</f>
        <v>102.53378378378379</v>
      </c>
      <c r="E90" s="57">
        <f>E89/D89*100</f>
        <v>103.23997803404723</v>
      </c>
      <c r="F90" s="57">
        <f>F89/E89*100</f>
        <v>104.14893617021276</v>
      </c>
    </row>
    <row r="91" spans="1:6" ht="25.5">
      <c r="A91" s="68" t="s">
        <v>137</v>
      </c>
      <c r="B91" s="57">
        <v>381.9</v>
      </c>
      <c r="C91" s="54">
        <v>656.9</v>
      </c>
      <c r="D91" s="54">
        <v>688.1</v>
      </c>
      <c r="E91" s="54">
        <v>732.4</v>
      </c>
      <c r="F91" s="54">
        <v>785.8</v>
      </c>
    </row>
    <row r="92" spans="1:6" ht="12.75">
      <c r="A92" s="62" t="s">
        <v>100</v>
      </c>
      <c r="B92" s="54">
        <v>110.3</v>
      </c>
      <c r="C92" s="57">
        <f>C91/B91*100</f>
        <v>172.00837915684735</v>
      </c>
      <c r="D92" s="57">
        <f>D91/C91*100</f>
        <v>104.74958136702695</v>
      </c>
      <c r="E92" s="57">
        <f>E91/D91*100</f>
        <v>106.4380177299811</v>
      </c>
      <c r="F92" s="57">
        <f>F91/E91*100</f>
        <v>107.29109776078644</v>
      </c>
    </row>
    <row r="93" spans="1:6" ht="30.75" customHeight="1">
      <c r="A93" s="68" t="s">
        <v>138</v>
      </c>
      <c r="B93" s="54">
        <v>2282.4</v>
      </c>
      <c r="C93" s="54">
        <v>2051</v>
      </c>
      <c r="D93" s="54">
        <v>2284.6</v>
      </c>
      <c r="E93" s="54">
        <v>2560.7</v>
      </c>
      <c r="F93" s="54">
        <v>2910.9</v>
      </c>
    </row>
    <row r="94" spans="1:6" ht="18.75" customHeight="1">
      <c r="A94" s="62" t="s">
        <v>100</v>
      </c>
      <c r="B94" s="54">
        <v>107.5</v>
      </c>
      <c r="C94" s="57">
        <f>C93/B93*100</f>
        <v>89.8615492464073</v>
      </c>
      <c r="D94" s="57">
        <f>D93/C93*100</f>
        <v>111.389566065334</v>
      </c>
      <c r="E94" s="57">
        <f>E93/D93*100</f>
        <v>112.08526656745164</v>
      </c>
      <c r="F94" s="57">
        <f>F93/E93*100</f>
        <v>113.67594798297343</v>
      </c>
    </row>
    <row r="95" spans="1:6" ht="25.5">
      <c r="A95" s="68" t="s">
        <v>139</v>
      </c>
      <c r="B95" s="54">
        <v>917.3</v>
      </c>
      <c r="C95" s="54">
        <v>1007.4</v>
      </c>
      <c r="D95" s="57">
        <v>1124</v>
      </c>
      <c r="E95" s="57">
        <v>1254</v>
      </c>
      <c r="F95" s="54">
        <v>1903.1</v>
      </c>
    </row>
    <row r="96" spans="1:6" ht="12.75">
      <c r="A96" s="62" t="s">
        <v>100</v>
      </c>
      <c r="B96" s="54">
        <v>107.1</v>
      </c>
      <c r="C96" s="57">
        <f>C95/B95*100</f>
        <v>109.82230458955631</v>
      </c>
      <c r="D96" s="57">
        <f>D95/C95*100</f>
        <v>111.57434981139566</v>
      </c>
      <c r="E96" s="57">
        <f>E95/D95*100</f>
        <v>111.56583629893237</v>
      </c>
      <c r="F96" s="57">
        <f>F95/E95*100</f>
        <v>151.76236044657097</v>
      </c>
    </row>
    <row r="97" spans="1:6" ht="16.5" customHeight="1">
      <c r="A97" s="72" t="s">
        <v>6</v>
      </c>
      <c r="B97" s="54"/>
      <c r="C97" s="54"/>
      <c r="D97" s="54"/>
      <c r="E97" s="54"/>
      <c r="F97" s="54"/>
    </row>
    <row r="98" spans="1:6" ht="12.75">
      <c r="A98" s="76" t="s">
        <v>15</v>
      </c>
      <c r="B98" s="54"/>
      <c r="C98" s="54"/>
      <c r="D98" s="54"/>
      <c r="E98" s="54"/>
      <c r="F98" s="54"/>
    </row>
    <row r="99" spans="1:6" ht="25.5">
      <c r="A99" s="62" t="s">
        <v>16</v>
      </c>
      <c r="B99" s="54">
        <v>37</v>
      </c>
      <c r="C99" s="54">
        <v>39</v>
      </c>
      <c r="D99" s="54">
        <v>40</v>
      </c>
      <c r="E99" s="54">
        <v>44</v>
      </c>
      <c r="F99" s="54">
        <v>46</v>
      </c>
    </row>
    <row r="100" spans="1:6" ht="28.5" customHeight="1">
      <c r="A100" s="62" t="s">
        <v>17</v>
      </c>
      <c r="B100" s="54">
        <v>37</v>
      </c>
      <c r="C100" s="54">
        <v>39</v>
      </c>
      <c r="D100" s="54">
        <v>40</v>
      </c>
      <c r="E100" s="54">
        <v>44</v>
      </c>
      <c r="F100" s="54">
        <v>46</v>
      </c>
    </row>
    <row r="101" spans="1:6" ht="25.5">
      <c r="A101" s="62" t="s">
        <v>21</v>
      </c>
      <c r="B101" s="54">
        <v>14</v>
      </c>
      <c r="C101" s="54">
        <v>14.2</v>
      </c>
      <c r="D101" s="54">
        <v>14.4</v>
      </c>
      <c r="E101" s="54">
        <v>14.5</v>
      </c>
      <c r="F101" s="54">
        <v>14.7</v>
      </c>
    </row>
    <row r="102" spans="1:6" ht="31.5" customHeight="1">
      <c r="A102" s="72" t="s">
        <v>105</v>
      </c>
      <c r="B102" s="54"/>
      <c r="C102" s="54"/>
      <c r="D102" s="54"/>
      <c r="E102" s="54"/>
      <c r="F102" s="54"/>
    </row>
    <row r="103" spans="1:6" ht="28.5" customHeight="1">
      <c r="A103" s="63" t="s">
        <v>101</v>
      </c>
      <c r="B103" s="54">
        <v>25</v>
      </c>
      <c r="C103" s="54">
        <v>25</v>
      </c>
      <c r="D103" s="54">
        <v>25</v>
      </c>
      <c r="E103" s="54">
        <v>25</v>
      </c>
      <c r="F103" s="54">
        <v>25</v>
      </c>
    </row>
    <row r="104" spans="1:6" ht="28.5" customHeight="1">
      <c r="A104" s="63" t="s">
        <v>102</v>
      </c>
      <c r="B104" s="54">
        <v>92</v>
      </c>
      <c r="C104" s="54">
        <v>92</v>
      </c>
      <c r="D104" s="54">
        <v>92</v>
      </c>
      <c r="E104" s="54">
        <v>92</v>
      </c>
      <c r="F104" s="54">
        <v>92</v>
      </c>
    </row>
    <row r="105" spans="1:6" ht="19.5" customHeight="1">
      <c r="A105" s="63" t="s">
        <v>103</v>
      </c>
      <c r="B105" s="54">
        <v>405</v>
      </c>
      <c r="C105" s="54">
        <v>419</v>
      </c>
      <c r="D105" s="54">
        <v>419</v>
      </c>
      <c r="E105" s="54">
        <v>420</v>
      </c>
      <c r="F105" s="54">
        <v>430</v>
      </c>
    </row>
    <row r="106" spans="1:6" ht="12.75">
      <c r="A106" s="63" t="s">
        <v>104</v>
      </c>
      <c r="B106" s="54">
        <v>4484</v>
      </c>
      <c r="C106" s="54">
        <v>4509</v>
      </c>
      <c r="D106" s="54">
        <v>4528</v>
      </c>
      <c r="E106" s="54">
        <v>4552</v>
      </c>
      <c r="F106" s="54">
        <v>4570</v>
      </c>
    </row>
    <row r="107" spans="1:6" ht="25.5">
      <c r="A107" s="63" t="s">
        <v>119</v>
      </c>
      <c r="B107" s="54">
        <v>77</v>
      </c>
      <c r="C107" s="54">
        <v>79</v>
      </c>
      <c r="D107" s="54">
        <v>82</v>
      </c>
      <c r="E107" s="54">
        <v>85</v>
      </c>
      <c r="F107" s="54">
        <v>87</v>
      </c>
    </row>
    <row r="108" spans="1:6" ht="51">
      <c r="A108" s="73" t="s">
        <v>120</v>
      </c>
      <c r="B108" s="54">
        <v>18.4</v>
      </c>
      <c r="C108" s="54">
        <v>18.7</v>
      </c>
      <c r="D108" s="54">
        <v>19.1</v>
      </c>
      <c r="E108" s="54">
        <v>19.6</v>
      </c>
      <c r="F108" s="54">
        <v>19.9</v>
      </c>
    </row>
    <row r="109" spans="1:6" ht="38.25">
      <c r="A109" s="73" t="s">
        <v>121</v>
      </c>
      <c r="B109" s="57">
        <v>0</v>
      </c>
      <c r="C109" s="57">
        <v>0</v>
      </c>
      <c r="D109" s="57">
        <v>100</v>
      </c>
      <c r="E109" s="57">
        <v>120</v>
      </c>
      <c r="F109" s="57">
        <v>150</v>
      </c>
    </row>
    <row r="110" spans="1:6" ht="18.75" customHeight="1">
      <c r="A110" s="72" t="s">
        <v>71</v>
      </c>
      <c r="B110" s="54"/>
      <c r="C110" s="54"/>
      <c r="D110" s="54"/>
      <c r="E110" s="54"/>
      <c r="F110" s="54"/>
    </row>
    <row r="111" spans="1:6" ht="12.75">
      <c r="A111" s="62" t="s">
        <v>72</v>
      </c>
      <c r="B111" s="54">
        <v>98</v>
      </c>
      <c r="C111" s="54">
        <v>105</v>
      </c>
      <c r="D111" s="54">
        <v>112</v>
      </c>
      <c r="E111" s="54">
        <v>118</v>
      </c>
      <c r="F111" s="54">
        <v>123</v>
      </c>
    </row>
    <row r="112" spans="1:6" ht="12.75">
      <c r="A112" s="62" t="s">
        <v>73</v>
      </c>
      <c r="B112" s="54">
        <v>258.7</v>
      </c>
      <c r="C112" s="54">
        <v>258.7</v>
      </c>
      <c r="D112" s="54">
        <v>258.7</v>
      </c>
      <c r="E112" s="54">
        <v>258.7</v>
      </c>
      <c r="F112" s="54">
        <v>258.7</v>
      </c>
    </row>
    <row r="113" spans="1:6" ht="12.75">
      <c r="A113" s="62" t="s">
        <v>74</v>
      </c>
      <c r="B113" s="54">
        <v>40.6</v>
      </c>
      <c r="C113" s="54">
        <v>40.6</v>
      </c>
      <c r="D113" s="54">
        <v>40.6</v>
      </c>
      <c r="E113" s="54">
        <v>40.6</v>
      </c>
      <c r="F113" s="54">
        <v>40.6</v>
      </c>
    </row>
    <row r="114" spans="1:6" ht="15.75" customHeight="1">
      <c r="A114" s="62" t="s">
        <v>78</v>
      </c>
      <c r="B114" s="54">
        <v>283.04</v>
      </c>
      <c r="C114" s="54">
        <v>293.04</v>
      </c>
      <c r="D114" s="54">
        <v>304.04</v>
      </c>
      <c r="E114" s="54">
        <v>314</v>
      </c>
      <c r="F114" s="54">
        <v>326.04</v>
      </c>
    </row>
    <row r="115" spans="1:6" ht="12.75">
      <c r="A115" s="63" t="s">
        <v>75</v>
      </c>
      <c r="B115" s="54">
        <v>78</v>
      </c>
      <c r="C115" s="54">
        <v>85</v>
      </c>
      <c r="D115" s="54">
        <v>96</v>
      </c>
      <c r="E115" s="54">
        <v>110</v>
      </c>
      <c r="F115" s="54">
        <v>115</v>
      </c>
    </row>
    <row r="116" spans="1:6" ht="25.5">
      <c r="A116" s="73" t="s">
        <v>76</v>
      </c>
      <c r="B116" s="54">
        <v>96.6</v>
      </c>
      <c r="C116" s="54">
        <v>96.6</v>
      </c>
      <c r="D116" s="54">
        <v>96.6</v>
      </c>
      <c r="E116" s="54">
        <v>96.6</v>
      </c>
      <c r="F116" s="54">
        <v>96.6</v>
      </c>
    </row>
    <row r="117" spans="1:6" ht="25.5">
      <c r="A117" s="73" t="s">
        <v>81</v>
      </c>
      <c r="B117" s="54">
        <v>716</v>
      </c>
      <c r="C117" s="54">
        <v>737</v>
      </c>
      <c r="D117" s="54">
        <v>762</v>
      </c>
      <c r="E117" s="54">
        <v>781</v>
      </c>
      <c r="F117" s="54">
        <v>802</v>
      </c>
    </row>
    <row r="120" spans="1:6" ht="12.75">
      <c r="A120" s="58"/>
      <c r="B120" s="55"/>
      <c r="C120" s="55"/>
      <c r="D120" s="55"/>
      <c r="E120" s="55"/>
      <c r="F120" s="55"/>
    </row>
    <row r="121" spans="1:6" ht="12.75">
      <c r="A121" s="59"/>
      <c r="B121" s="56"/>
      <c r="C121" s="55"/>
      <c r="D121" s="55"/>
      <c r="E121" s="55"/>
      <c r="F121" s="55"/>
    </row>
    <row r="122" spans="1:6" ht="12.75">
      <c r="A122" s="59"/>
      <c r="B122" s="55"/>
      <c r="C122" s="55"/>
      <c r="D122" s="55"/>
      <c r="E122" s="55"/>
      <c r="F122" s="55"/>
    </row>
    <row r="123" spans="1:6" ht="12.75">
      <c r="A123" s="59"/>
      <c r="B123" s="55"/>
      <c r="C123" s="55"/>
      <c r="D123" s="55"/>
      <c r="E123" s="55"/>
      <c r="F123" s="55"/>
    </row>
    <row r="124" spans="1:6" ht="15.75" customHeight="1">
      <c r="A124" s="59"/>
      <c r="B124" s="56"/>
      <c r="C124" s="56"/>
      <c r="D124" s="56"/>
      <c r="E124" s="56"/>
      <c r="F124" s="56"/>
    </row>
    <row r="125" spans="1:6" ht="12.75">
      <c r="A125" s="60"/>
      <c r="B125" s="56"/>
      <c r="C125" s="56"/>
      <c r="D125" s="56"/>
      <c r="E125" s="56"/>
      <c r="F125" s="56"/>
    </row>
    <row r="126" spans="1:6" ht="12.75">
      <c r="A126" s="61"/>
      <c r="B126" s="55"/>
      <c r="C126" s="55"/>
      <c r="D126" s="55"/>
      <c r="E126" s="55"/>
      <c r="F126" s="55"/>
    </row>
    <row r="127" spans="1:6" ht="12.75">
      <c r="A127" s="61"/>
      <c r="B127" s="55"/>
      <c r="C127" s="55"/>
      <c r="D127" s="55"/>
      <c r="E127" s="55"/>
      <c r="F127" s="55"/>
    </row>
    <row r="128" spans="1:6" ht="12.75">
      <c r="A128" s="61"/>
      <c r="B128" s="55"/>
      <c r="C128" s="55"/>
      <c r="D128" s="55"/>
      <c r="E128" s="55"/>
      <c r="F128" s="55"/>
    </row>
  </sheetData>
  <sheetProtection/>
  <mergeCells count="4">
    <mergeCell ref="A1:F1"/>
    <mergeCell ref="A2:F2"/>
    <mergeCell ref="A4:A5"/>
    <mergeCell ref="D5:F5"/>
  </mergeCells>
  <printOptions/>
  <pageMargins left="0.2755905511811024" right="0.1968503937007874" top="0.3937007874015748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pane xSplit="1" ySplit="5" topLeftCell="B1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1" sqref="A171:F179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107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142906</v>
      </c>
      <c r="C35" s="10">
        <f>C37+C39+C41</f>
        <v>147469</v>
      </c>
      <c r="D35" s="43">
        <f>D37+D39+D41</f>
        <v>160229.19999999998</v>
      </c>
      <c r="E35" s="43">
        <f>E37+E39+E41</f>
        <v>170672.4</v>
      </c>
      <c r="F35" s="43">
        <f>F37+F39+F41</f>
        <v>183650.1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12985</v>
      </c>
      <c r="C37" s="10">
        <v>14071.1</v>
      </c>
      <c r="D37" s="10">
        <v>15287.8</v>
      </c>
      <c r="E37" s="10">
        <v>16789.6</v>
      </c>
      <c r="F37" s="10">
        <v>18527.7</v>
      </c>
    </row>
    <row r="38" spans="1:6" ht="15" customHeight="1">
      <c r="A38" s="2" t="s">
        <v>100</v>
      </c>
      <c r="B38" s="10"/>
      <c r="C38" s="10">
        <f>C37/B37*100</f>
        <v>108.36426646130151</v>
      </c>
      <c r="D38" s="10">
        <f>D37/C37*100</f>
        <v>108.64680088976696</v>
      </c>
      <c r="E38" s="10">
        <f>E37/D37*100</f>
        <v>109.82351940763222</v>
      </c>
      <c r="F38" s="10">
        <f>F37/E37*100</f>
        <v>110.35224186401106</v>
      </c>
    </row>
    <row r="39" spans="1:6" ht="29.25" customHeight="1">
      <c r="A39" s="33" t="s">
        <v>86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ht="16.5" customHeight="1">
      <c r="A40" s="2" t="s">
        <v>100</v>
      </c>
      <c r="B40" s="10"/>
      <c r="C40" s="10" t="e">
        <f>C39/B39*100</f>
        <v>#DIV/0!</v>
      </c>
      <c r="D40" s="10" t="e">
        <f>D39/C39*100</f>
        <v>#DIV/0!</v>
      </c>
      <c r="E40" s="10" t="e">
        <f>E39/D39*100</f>
        <v>#DIV/0!</v>
      </c>
      <c r="F40" s="10" t="e">
        <f>F39/E39*100</f>
        <v>#DIV/0!</v>
      </c>
    </row>
    <row r="41" spans="1:6" ht="17.25" customHeight="1">
      <c r="A41" s="33" t="s">
        <v>87</v>
      </c>
      <c r="B41" s="10">
        <v>129921</v>
      </c>
      <c r="C41" s="10">
        <v>133397.9</v>
      </c>
      <c r="D41" s="10">
        <v>144941.4</v>
      </c>
      <c r="E41" s="10">
        <v>153882.8</v>
      </c>
      <c r="F41" s="10">
        <v>165122.4</v>
      </c>
    </row>
    <row r="42" spans="1:6" ht="17.25" customHeight="1">
      <c r="A42" s="2" t="s">
        <v>100</v>
      </c>
      <c r="B42" s="10"/>
      <c r="C42" s="29">
        <f>C41/B41*100</f>
        <v>102.67616474626888</v>
      </c>
      <c r="D42" s="29">
        <f>D41/C41*100</f>
        <v>108.65343457430738</v>
      </c>
      <c r="E42" s="29">
        <f>E41/D41*100</f>
        <v>106.16897587576773</v>
      </c>
      <c r="F42" s="29">
        <f>F41/E41*100</f>
        <v>107.30400018715542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2.77</v>
      </c>
      <c r="C44" s="10">
        <v>0.17</v>
      </c>
      <c r="D44" s="42">
        <f>C44*1.02</f>
        <v>0.17340000000000003</v>
      </c>
      <c r="E44" s="42">
        <f>D44*1.03</f>
        <v>0.17860200000000004</v>
      </c>
      <c r="F44" s="42">
        <f>E44*1.02</f>
        <v>0.18217404000000004</v>
      </c>
    </row>
    <row r="45" spans="1:6" ht="15">
      <c r="A45" s="2" t="s">
        <v>100</v>
      </c>
      <c r="B45" s="10"/>
      <c r="C45" s="29">
        <f>C44/B44*100</f>
        <v>6.137184115523466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 t="e">
        <f>C46/B46*100</f>
        <v>#DIV/0!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 t="e">
        <f>C48/B48*100</f>
        <v>#DIV/0!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ht="15">
      <c r="A53" s="2" t="s">
        <v>100</v>
      </c>
      <c r="B53" s="10"/>
      <c r="C53" s="10" t="e">
        <f>C52/B52*100</f>
        <v>#DIV/0!</v>
      </c>
      <c r="D53" s="10" t="e">
        <f>D52/C52*100</f>
        <v>#DIV/0!</v>
      </c>
      <c r="E53" s="10" t="e">
        <f>E52/D52*100</f>
        <v>#DIV/0!</v>
      </c>
      <c r="F53" s="10" t="e">
        <f>F52/E52*100</f>
        <v>#DIV/0!</v>
      </c>
    </row>
    <row r="54" spans="1:6" ht="15">
      <c r="A54" s="30" t="s">
        <v>39</v>
      </c>
      <c r="B54" s="10">
        <f>B56+B58+B60</f>
        <v>1.96</v>
      </c>
      <c r="C54" s="10">
        <f>C56+C58+C60</f>
        <v>1.99</v>
      </c>
      <c r="D54" s="10">
        <f>D56+D58+D60</f>
        <v>2.0298</v>
      </c>
      <c r="E54" s="10">
        <f>E56+E58+E60</f>
        <v>2.0703959999999997</v>
      </c>
      <c r="F54" s="10">
        <f>F56+F58+F60</f>
        <v>2.124226296</v>
      </c>
    </row>
    <row r="55" spans="1:6" ht="15">
      <c r="A55" s="2" t="s">
        <v>100</v>
      </c>
      <c r="B55" s="10"/>
      <c r="C55" s="29">
        <f>C54/B54*100</f>
        <v>101.53061224489797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42">
        <f>C58*1.0563</f>
        <v>0</v>
      </c>
      <c r="E58" s="42">
        <f>D58*1.0667</f>
        <v>0</v>
      </c>
      <c r="F58" s="42">
        <f>E58*1.0625</f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1.96</v>
      </c>
      <c r="C60" s="10">
        <v>1.99</v>
      </c>
      <c r="D60" s="38">
        <f>C60*1.02</f>
        <v>2.0298</v>
      </c>
      <c r="E60" s="38">
        <f>D60*1.02</f>
        <v>2.0703959999999997</v>
      </c>
      <c r="F60" s="38">
        <f>E60*1.026</f>
        <v>2.124226296</v>
      </c>
    </row>
    <row r="61" spans="1:6" ht="15" customHeight="1">
      <c r="A61" s="2" t="s">
        <v>100</v>
      </c>
      <c r="B61" s="10"/>
      <c r="C61" s="29">
        <f>C60/B60*100</f>
        <v>101.53061224489797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1.02</v>
      </c>
      <c r="C62" s="10">
        <f>C64+C66+C68</f>
        <v>1.05</v>
      </c>
      <c r="D62" s="38">
        <f>D64+D66+D68</f>
        <v>1.08</v>
      </c>
      <c r="E62" s="38">
        <f>E64+E66+E68</f>
        <v>1.12104</v>
      </c>
      <c r="F62" s="38">
        <f>F64+F66+F68</f>
        <v>1.1434608000000002</v>
      </c>
    </row>
    <row r="63" spans="1:6" ht="15">
      <c r="A63" s="2" t="s">
        <v>100</v>
      </c>
      <c r="B63" s="10"/>
      <c r="C63" s="29">
        <f>C62/B62*100</f>
        <v>102.94117647058825</v>
      </c>
      <c r="D63" s="10">
        <f>D62/C62*100</f>
        <v>102.85714285714288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1.02</v>
      </c>
      <c r="C68" s="10">
        <v>1.05</v>
      </c>
      <c r="D68" s="10">
        <v>1.08</v>
      </c>
      <c r="E68" s="38">
        <f>D68*1.038</f>
        <v>1.12104</v>
      </c>
      <c r="F68" s="38">
        <f>E68*1.02</f>
        <v>1.1434608000000002</v>
      </c>
    </row>
    <row r="69" spans="1:6" ht="15.75" customHeight="1">
      <c r="A69" s="2" t="s">
        <v>100</v>
      </c>
      <c r="B69" s="10"/>
      <c r="C69" s="29">
        <f>C68/B68*100</f>
        <v>102.94117647058825</v>
      </c>
      <c r="D69" s="29">
        <f>D68/C68*100</f>
        <v>102.85714285714288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0.06</v>
      </c>
      <c r="C70" s="38">
        <f>C72+C74+C76</f>
        <v>0.09</v>
      </c>
      <c r="D70" s="38">
        <f>D72+D74+D76</f>
        <v>0.09477</v>
      </c>
      <c r="E70" s="38">
        <f>E72+E74+E76</f>
        <v>0.09979280999999998</v>
      </c>
      <c r="F70" s="38">
        <f>F72+F74+F76</f>
        <v>0.10927312694999998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0.06</v>
      </c>
      <c r="C76" s="10">
        <v>0.09</v>
      </c>
      <c r="D76" s="42">
        <f>C76*1.053</f>
        <v>0.09477</v>
      </c>
      <c r="E76" s="42">
        <f>D76*1.053</f>
        <v>0.09979280999999998</v>
      </c>
      <c r="F76" s="42">
        <f>E76*1.095</f>
        <v>0.10927312694999998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38">
        <f>B80+B82+B84</f>
        <v>0.452</v>
      </c>
      <c r="C78" s="10">
        <f>C80+C82+C84</f>
        <v>0.367</v>
      </c>
      <c r="D78" s="10">
        <f>D80+D82+D84</f>
        <v>0.37437099999999995</v>
      </c>
      <c r="E78" s="10">
        <f>E80+E82+E84</f>
        <v>0.38134776</v>
      </c>
      <c r="F78" s="10">
        <f>F80+F82+F84</f>
        <v>0.38820944783999994</v>
      </c>
    </row>
    <row r="79" spans="1:6" ht="16.5" customHeight="1">
      <c r="A79" s="2" t="s">
        <v>100</v>
      </c>
      <c r="B79" s="10"/>
      <c r="C79" s="29">
        <f>C78/B78*100</f>
        <v>81.19469026548673</v>
      </c>
      <c r="D79" s="10">
        <f>D78/C78*100</f>
        <v>102.008446866485</v>
      </c>
      <c r="E79" s="10">
        <f>E78/D78*100</f>
        <v>101.86359520368833</v>
      </c>
      <c r="F79" s="10">
        <f>F78/E78*100</f>
        <v>101.79932559194786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>
        <f>D80*1.032</f>
        <v>0</v>
      </c>
      <c r="F80" s="10">
        <f>E80*1.031</f>
        <v>0</v>
      </c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0.005</v>
      </c>
      <c r="C82" s="10">
        <v>0.007</v>
      </c>
      <c r="D82" s="10">
        <f>C82*1.333</f>
        <v>0.009331</v>
      </c>
      <c r="E82" s="10">
        <f>D82*1.2</f>
        <v>0.011197200000000001</v>
      </c>
      <c r="F82" s="10">
        <f>E82*1.15</f>
        <v>0.01287678</v>
      </c>
    </row>
    <row r="83" spans="1:6" ht="17.25" customHeight="1">
      <c r="A83" s="2" t="s">
        <v>100</v>
      </c>
      <c r="B83" s="10"/>
      <c r="C83" s="29">
        <f>C82/B82*100</f>
        <v>140</v>
      </c>
      <c r="D83" s="10">
        <f>D82/C82*100</f>
        <v>133.3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38">
        <v>0.447</v>
      </c>
      <c r="C84" s="10">
        <v>0.36</v>
      </c>
      <c r="D84" s="10">
        <f>C84*1.014</f>
        <v>0.36504</v>
      </c>
      <c r="E84" s="10">
        <f>D84*1.014</f>
        <v>0.37015055999999996</v>
      </c>
      <c r="F84" s="10">
        <f>E84*1.014</f>
        <v>0.37533266783999997</v>
      </c>
    </row>
    <row r="85" spans="1:6" ht="15">
      <c r="A85" s="2" t="s">
        <v>100</v>
      </c>
      <c r="B85" s="10"/>
      <c r="C85" s="29">
        <f>C84/B84*100</f>
        <v>80.53691275167785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3.55</v>
      </c>
      <c r="C86" s="29">
        <f>C88+C90+C92</f>
        <v>4.03</v>
      </c>
      <c r="D86" s="29">
        <f>D88+D90+D92</f>
        <v>4.0991800000000005</v>
      </c>
      <c r="E86" s="29">
        <f>E88+E90+E92</f>
        <v>4.198452884</v>
      </c>
      <c r="F86" s="29">
        <f>F88+F90+F92</f>
        <v>4.3027750283248</v>
      </c>
    </row>
    <row r="87" spans="1:6" ht="15">
      <c r="A87" s="2" t="s">
        <v>100</v>
      </c>
      <c r="B87" s="10"/>
      <c r="C87" s="29">
        <f>C86/B86*100</f>
        <v>113.52112676056339</v>
      </c>
      <c r="D87" s="29">
        <f>D86/C86*100</f>
        <v>101.71662531017371</v>
      </c>
      <c r="E87" s="29">
        <f>E86/D86*100</f>
        <v>102.42177420850022</v>
      </c>
      <c r="F87" s="29">
        <f>F86/E86*100</f>
        <v>102.48477587356915</v>
      </c>
    </row>
    <row r="88" spans="1:6" ht="15" customHeight="1">
      <c r="A88" s="33" t="s">
        <v>85</v>
      </c>
      <c r="B88" s="10">
        <v>0</v>
      </c>
      <c r="C88" s="29">
        <v>0</v>
      </c>
      <c r="D88" s="29">
        <f>C88*1.017</f>
        <v>0</v>
      </c>
      <c r="E88" s="29">
        <f>D88*1.0169</f>
        <v>0</v>
      </c>
      <c r="F88" s="29">
        <f>E88*1.0169</f>
        <v>0</v>
      </c>
    </row>
    <row r="89" spans="1:6" ht="15" customHeight="1">
      <c r="A89" s="2" t="s">
        <v>100</v>
      </c>
      <c r="B89" s="10"/>
      <c r="C89" s="29" t="e">
        <f>C88/B88*100</f>
        <v>#DIV/0!</v>
      </c>
      <c r="D89" s="29" t="e">
        <f>D88/C88*100</f>
        <v>#DIV/0!</v>
      </c>
      <c r="E89" s="29" t="e">
        <f>E88/D88*100</f>
        <v>#DIV/0!</v>
      </c>
      <c r="F89" s="29" t="e">
        <f>F88/E88*100</f>
        <v>#DIV/0!</v>
      </c>
    </row>
    <row r="90" spans="1:6" ht="30" customHeight="1">
      <c r="A90" s="33" t="s">
        <v>86</v>
      </c>
      <c r="B90" s="10">
        <v>0.34</v>
      </c>
      <c r="C90" s="29">
        <v>0.33</v>
      </c>
      <c r="D90" s="29">
        <f>C90*1.139</f>
        <v>0.37587000000000004</v>
      </c>
      <c r="E90" s="29">
        <f>D90*1.171</f>
        <v>0.44014377000000005</v>
      </c>
      <c r="F90" s="29">
        <f>E90*1.167</f>
        <v>0.5136477795900001</v>
      </c>
    </row>
    <row r="91" spans="1:6" ht="18" customHeight="1">
      <c r="A91" s="2" t="s">
        <v>100</v>
      </c>
      <c r="B91" s="10"/>
      <c r="C91" s="29">
        <f>C90/B90*100</f>
        <v>97.05882352941177</v>
      </c>
      <c r="D91" s="29">
        <f>D90/C90*100</f>
        <v>113.9</v>
      </c>
      <c r="E91" s="29">
        <f>E90/D90*100</f>
        <v>117.10000000000001</v>
      </c>
      <c r="F91" s="29">
        <f>F90/E90*100</f>
        <v>116.7</v>
      </c>
    </row>
    <row r="92" spans="1:6" ht="15">
      <c r="A92" s="33" t="s">
        <v>89</v>
      </c>
      <c r="B92" s="10">
        <v>3.21</v>
      </c>
      <c r="C92" s="29">
        <v>3.7</v>
      </c>
      <c r="D92" s="29">
        <f>C92*1.0063</f>
        <v>3.72331</v>
      </c>
      <c r="E92" s="29">
        <f>D92*1.0094</f>
        <v>3.7583091140000002</v>
      </c>
      <c r="F92" s="29">
        <f>E92*1.0082</f>
        <v>3.7891272487348</v>
      </c>
    </row>
    <row r="93" spans="1:6" ht="15">
      <c r="A93" s="2" t="s">
        <v>100</v>
      </c>
      <c r="B93" s="10"/>
      <c r="C93" s="29">
        <f>C92/B92*100</f>
        <v>115.26479750778817</v>
      </c>
      <c r="D93" s="29">
        <f>D92/C92*100</f>
        <v>100.63</v>
      </c>
      <c r="E93" s="29">
        <f>E92/D92*100</f>
        <v>100.94000000000001</v>
      </c>
      <c r="F93" s="29">
        <f>F92/E92*100</f>
        <v>100.82</v>
      </c>
    </row>
    <row r="94" spans="1:6" ht="15">
      <c r="A94" s="30" t="s">
        <v>43</v>
      </c>
      <c r="B94" s="10">
        <f>B96+B98+B100</f>
        <v>657.2</v>
      </c>
      <c r="C94" s="29">
        <f>C96+C98+C100</f>
        <v>478.31</v>
      </c>
      <c r="D94" s="29">
        <f>D96+D98+D100</f>
        <v>481.27552199999997</v>
      </c>
      <c r="E94" s="29">
        <f>E96+E98+E100</f>
        <v>484.25943023639996</v>
      </c>
      <c r="F94" s="29">
        <f>F96+F98+F100</f>
        <v>487.22794054374907</v>
      </c>
    </row>
    <row r="95" spans="1:6" ht="15">
      <c r="A95" s="2" t="s">
        <v>100</v>
      </c>
      <c r="B95" s="10"/>
      <c r="C95" s="29">
        <f>C94/B94*100</f>
        <v>72.77997565429092</v>
      </c>
      <c r="D95" s="29">
        <f>D94/C94*100</f>
        <v>100.62</v>
      </c>
      <c r="E95" s="29">
        <f>E94/D94*100</f>
        <v>100.62</v>
      </c>
      <c r="F95" s="29">
        <f>F94/E94*100</f>
        <v>100.613</v>
      </c>
    </row>
    <row r="96" spans="1:6" ht="15.75" customHeight="1">
      <c r="A96" s="33" t="s">
        <v>85</v>
      </c>
      <c r="B96" s="10">
        <v>0</v>
      </c>
      <c r="C96" s="29">
        <v>0</v>
      </c>
      <c r="D96" s="29">
        <f>C96*1.0435</f>
        <v>0</v>
      </c>
      <c r="E96" s="29">
        <f>D96*1.0416</f>
        <v>0</v>
      </c>
      <c r="F96" s="29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657.2</v>
      </c>
      <c r="C100" s="10">
        <v>478.31</v>
      </c>
      <c r="D100" s="29">
        <f>C100*1.0062</f>
        <v>481.27552199999997</v>
      </c>
      <c r="E100" s="29">
        <f>D100*1.0062</f>
        <v>484.25943023639996</v>
      </c>
      <c r="F100" s="29">
        <f>E100*1.00613</f>
        <v>487.22794054374907</v>
      </c>
    </row>
    <row r="101" spans="1:6" ht="16.5" customHeight="1">
      <c r="A101" s="2" t="s">
        <v>100</v>
      </c>
      <c r="B101" s="10"/>
      <c r="C101" s="29">
        <f>C100/B100*100</f>
        <v>72.77997565429092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1029</v>
      </c>
      <c r="C111" s="10">
        <f>C113+C115+C117</f>
        <v>1111</v>
      </c>
      <c r="D111" s="29">
        <f>D113+D115+D117</f>
        <v>1142.1100000000001</v>
      </c>
      <c r="E111" s="29">
        <f>E113+E115+E117</f>
        <v>1165.8997699999998</v>
      </c>
      <c r="F111" s="29">
        <f>F113+F115+F117</f>
        <v>1175.4310130599997</v>
      </c>
    </row>
    <row r="112" spans="1:6" ht="14.25" customHeight="1">
      <c r="A112" s="2" t="s">
        <v>100</v>
      </c>
      <c r="B112" s="10"/>
      <c r="C112" s="29">
        <f>C111/B111*100</f>
        <v>107.96890184645287</v>
      </c>
      <c r="D112" s="29">
        <f>D111/C111*100</f>
        <v>102.80018001800183</v>
      </c>
      <c r="E112" s="29">
        <f>E111/D111*100</f>
        <v>102.08296661442415</v>
      </c>
      <c r="F112" s="29">
        <f>F111/E111*100</f>
        <v>100.81750106700854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89</v>
      </c>
      <c r="C115" s="10">
        <v>125</v>
      </c>
      <c r="D115" s="29">
        <f>C115*1.17</f>
        <v>146.25</v>
      </c>
      <c r="E115" s="29">
        <f>D115*1.115</f>
        <v>163.06875</v>
      </c>
      <c r="F115" s="29">
        <f>E115*1.04</f>
        <v>169.5915</v>
      </c>
    </row>
    <row r="116" spans="1:6" ht="15">
      <c r="A116" s="2" t="s">
        <v>100</v>
      </c>
      <c r="B116" s="10"/>
      <c r="C116" s="29">
        <f>C115/B115*100</f>
        <v>140.4494382022472</v>
      </c>
      <c r="D116" s="10">
        <f>D115/C115*100</f>
        <v>117</v>
      </c>
      <c r="E116" s="10">
        <f>E115/D115*100</f>
        <v>111.5</v>
      </c>
      <c r="F116" s="10">
        <f>F115/E115*100</f>
        <v>104</v>
      </c>
    </row>
    <row r="117" spans="1:6" ht="14.25" customHeight="1">
      <c r="A117" s="33" t="s">
        <v>89</v>
      </c>
      <c r="B117" s="10">
        <v>940</v>
      </c>
      <c r="C117" s="10">
        <v>986</v>
      </c>
      <c r="D117" s="43">
        <f>C117*1.01</f>
        <v>995.86</v>
      </c>
      <c r="E117" s="43">
        <f>D117*1.007</f>
        <v>1002.8310199999999</v>
      </c>
      <c r="F117" s="43">
        <f>E117*1.003</f>
        <v>1005.8395130599997</v>
      </c>
    </row>
    <row r="118" spans="1:6" ht="14.25" customHeight="1">
      <c r="A118" s="2" t="s">
        <v>100</v>
      </c>
      <c r="B118" s="10"/>
      <c r="C118" s="29">
        <f>C117/B117*100</f>
        <v>104.8936170212766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734</v>
      </c>
      <c r="C119" s="10">
        <f>C121+C123+C125</f>
        <v>691</v>
      </c>
      <c r="D119" s="43">
        <f>D121+D123+D125</f>
        <v>699.4949999999999</v>
      </c>
      <c r="E119" s="43">
        <f>E121+E123+E125</f>
        <v>714.4464599999999</v>
      </c>
      <c r="F119" s="43">
        <f>F121+F123+F125</f>
        <v>728.6525731799999</v>
      </c>
    </row>
    <row r="120" spans="1:6" ht="15">
      <c r="A120" s="2" t="s">
        <v>100</v>
      </c>
      <c r="B120" s="10"/>
      <c r="C120" s="29">
        <f>C119/B119*100</f>
        <v>94.141689373297</v>
      </c>
      <c r="D120" s="29">
        <f>D119/C119*100</f>
        <v>101.22937771345875</v>
      </c>
      <c r="E120" s="29">
        <f>E119/D119*100</f>
        <v>102.1374648853816</v>
      </c>
      <c r="F120" s="29">
        <f>F119/E119*100</f>
        <v>101.98840836582772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82</v>
      </c>
      <c r="C123" s="10">
        <v>42</v>
      </c>
      <c r="D123" s="29">
        <f>C123*1.125</f>
        <v>47.25</v>
      </c>
      <c r="E123" s="29">
        <f>D123*1.206</f>
        <v>56.9835</v>
      </c>
      <c r="F123" s="29">
        <f>E123*1.157</f>
        <v>65.92990950000001</v>
      </c>
    </row>
    <row r="124" spans="1:6" ht="15">
      <c r="A124" s="2" t="s">
        <v>100</v>
      </c>
      <c r="B124" s="10"/>
      <c r="C124" s="29">
        <f>C123/B123*100</f>
        <v>51.21951219512195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652</v>
      </c>
      <c r="C125" s="10">
        <v>649</v>
      </c>
      <c r="D125" s="29">
        <f>C125*1.005</f>
        <v>652.2449999999999</v>
      </c>
      <c r="E125" s="29">
        <f>D125*1.008</f>
        <v>657.4629599999998</v>
      </c>
      <c r="F125" s="29">
        <f>E125*1.008</f>
        <v>662.7226636799999</v>
      </c>
    </row>
    <row r="126" spans="1:6" ht="14.25" customHeight="1">
      <c r="A126" s="2" t="s">
        <v>100</v>
      </c>
      <c r="B126" s="10"/>
      <c r="C126" s="29">
        <f>C125/B125*100</f>
        <v>99.5398773006135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35</v>
      </c>
      <c r="C127" s="10">
        <f>C129+C131+C133</f>
        <v>27</v>
      </c>
      <c r="D127" s="10">
        <f>D129+D131+D133</f>
        <v>30.779999999999998</v>
      </c>
      <c r="E127" s="10">
        <f>E129+E131+E133</f>
        <v>32.780699999999996</v>
      </c>
      <c r="F127" s="10">
        <f>F129+F131+F133</f>
        <v>34.419734999999996</v>
      </c>
    </row>
    <row r="128" spans="1:6" ht="14.25" customHeight="1">
      <c r="A128" s="2" t="s">
        <v>100</v>
      </c>
      <c r="B128" s="10"/>
      <c r="C128" s="29">
        <f>C127/B127*100</f>
        <v>77.14285714285715</v>
      </c>
      <c r="D128" s="29">
        <f>D127/C127*100</f>
        <v>113.99999999999999</v>
      </c>
      <c r="E128" s="29">
        <f>E127/D127*100</f>
        <v>106.5</v>
      </c>
      <c r="F128" s="29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35</v>
      </c>
      <c r="C133" s="29">
        <v>27</v>
      </c>
      <c r="D133" s="29">
        <f>C133*1.14</f>
        <v>30.779999999999998</v>
      </c>
      <c r="E133" s="29">
        <f>D133*1.065</f>
        <v>32.780699999999996</v>
      </c>
      <c r="F133" s="29">
        <f>E133*1.05</f>
        <v>34.419734999999996</v>
      </c>
    </row>
    <row r="134" spans="1:6" ht="14.25" customHeight="1">
      <c r="A134" s="2" t="s">
        <v>100</v>
      </c>
      <c r="B134" s="10"/>
      <c r="C134" s="29">
        <f>C133/B133*100</f>
        <v>77.14285714285715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884</v>
      </c>
      <c r="C135" s="29">
        <f>C137+C139+C141</f>
        <v>849</v>
      </c>
      <c r="D135" s="29">
        <f>D137+D139+D141</f>
        <v>893.997</v>
      </c>
      <c r="E135" s="29">
        <f>E137+E139+E141</f>
        <v>898.4669849999999</v>
      </c>
      <c r="F135" s="29">
        <f>F137+F139+F141</f>
        <v>905.6547208799999</v>
      </c>
    </row>
    <row r="136" spans="1:6" ht="14.25" customHeight="1">
      <c r="A136" s="2" t="s">
        <v>100</v>
      </c>
      <c r="B136" s="10"/>
      <c r="C136" s="29">
        <f>C135/B135*100</f>
        <v>96.04072398190046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884</v>
      </c>
      <c r="C141" s="43">
        <v>849</v>
      </c>
      <c r="D141" s="43">
        <f>C141*1.053</f>
        <v>893.997</v>
      </c>
      <c r="E141" s="43">
        <f>D141*1.005</f>
        <v>898.4669849999999</v>
      </c>
      <c r="F141" s="43">
        <f>E141*1.008</f>
        <v>905.6547208799999</v>
      </c>
    </row>
    <row r="142" spans="1:6" ht="14.25" customHeight="1">
      <c r="A142" s="2" t="s">
        <v>100</v>
      </c>
      <c r="B142" s="10"/>
      <c r="C142" s="38">
        <f>C141/B141*100</f>
        <v>96.04072398190046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7.75</v>
      </c>
      <c r="C143" s="29">
        <f>C145+C147+C149</f>
        <v>5.61</v>
      </c>
      <c r="D143" s="29">
        <f>D145+D147+D149</f>
        <v>5.634123</v>
      </c>
      <c r="E143" s="29">
        <f>E145+E147+E149</f>
        <v>5.6521521936</v>
      </c>
      <c r="F143" s="29">
        <f>F145+F147+F149</f>
        <v>5.6691086501807995</v>
      </c>
    </row>
    <row r="144" spans="1:6" ht="14.25" customHeight="1">
      <c r="A144" s="2" t="s">
        <v>100</v>
      </c>
      <c r="B144" s="10"/>
      <c r="C144" s="29">
        <f>C143/B143*100</f>
        <v>72.38709677419355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7.75</v>
      </c>
      <c r="C149" s="29">
        <v>5.61</v>
      </c>
      <c r="D149" s="38">
        <f>C149*1.0043</f>
        <v>5.634123</v>
      </c>
      <c r="E149" s="38">
        <f>D149*1.0032</f>
        <v>5.6521521936</v>
      </c>
      <c r="F149" s="38">
        <f>E149*1.003</f>
        <v>5.6691086501807995</v>
      </c>
    </row>
    <row r="150" spans="1:6" ht="14.25" customHeight="1">
      <c r="A150" s="2" t="s">
        <v>100</v>
      </c>
      <c r="B150" s="10"/>
      <c r="C150" s="29">
        <f>C149/B149*100</f>
        <v>72.38709677419355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1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0" sqref="A170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108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420920</v>
      </c>
      <c r="C35" s="43">
        <f>C37+C39+C41</f>
        <v>443152.7</v>
      </c>
      <c r="D35" s="43">
        <f>D37+D39+D41</f>
        <v>482064.3</v>
      </c>
      <c r="E35" s="43">
        <f>E37+E39+E41</f>
        <v>520342.7</v>
      </c>
      <c r="F35" s="43">
        <f>F37+F39+F41</f>
        <v>565556.3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181239</v>
      </c>
      <c r="C37" s="10">
        <v>196398.7</v>
      </c>
      <c r="D37" s="10">
        <v>213380.2</v>
      </c>
      <c r="E37" s="10">
        <v>234342.6</v>
      </c>
      <c r="F37" s="10">
        <v>258356.9</v>
      </c>
    </row>
    <row r="38" spans="1:6" ht="15" customHeight="1">
      <c r="A38" s="2" t="s">
        <v>100</v>
      </c>
      <c r="B38" s="10"/>
      <c r="C38" s="29">
        <f>C37/B37*100</f>
        <v>108.36448005120312</v>
      </c>
      <c r="D38" s="29">
        <f>D37/C37*100</f>
        <v>108.64644216076786</v>
      </c>
      <c r="E38" s="29">
        <f>E37/D37*100</f>
        <v>109.82396679729422</v>
      </c>
      <c r="F38" s="29">
        <f>F37/E37*100</f>
        <v>110.24751795021477</v>
      </c>
    </row>
    <row r="39" spans="1:6" ht="29.25" customHeight="1">
      <c r="A39" s="33" t="s">
        <v>86</v>
      </c>
      <c r="B39" s="10">
        <v>19459</v>
      </c>
      <c r="C39" s="29">
        <v>20638.4</v>
      </c>
      <c r="D39" s="29">
        <v>22596.8</v>
      </c>
      <c r="E39" s="29">
        <v>24731.7</v>
      </c>
      <c r="F39" s="29">
        <v>26847.9</v>
      </c>
    </row>
    <row r="40" spans="1:6" ht="16.5" customHeight="1">
      <c r="A40" s="2" t="s">
        <v>100</v>
      </c>
      <c r="B40" s="10"/>
      <c r="C40" s="29">
        <f>C39/B39*100</f>
        <v>106.06094866128784</v>
      </c>
      <c r="D40" s="29">
        <f>D39/C39*100</f>
        <v>109.48910768276609</v>
      </c>
      <c r="E40" s="29">
        <f>E39/D39*100</f>
        <v>109.44779791828931</v>
      </c>
      <c r="F40" s="29">
        <f>F39/E39*100</f>
        <v>108.55662975048217</v>
      </c>
    </row>
    <row r="41" spans="1:6" ht="17.25" customHeight="1">
      <c r="A41" s="33" t="s">
        <v>87</v>
      </c>
      <c r="B41" s="10">
        <v>220222</v>
      </c>
      <c r="C41" s="29">
        <v>226115.6</v>
      </c>
      <c r="D41" s="29">
        <v>246087.3</v>
      </c>
      <c r="E41" s="29">
        <v>261268.4</v>
      </c>
      <c r="F41" s="29">
        <v>280351.5</v>
      </c>
    </row>
    <row r="42" spans="1:6" ht="17.25" customHeight="1">
      <c r="A42" s="2" t="s">
        <v>100</v>
      </c>
      <c r="B42" s="10"/>
      <c r="C42" s="29">
        <f>C41/B41*100</f>
        <v>102.67620855318724</v>
      </c>
      <c r="D42" s="29">
        <f>D41/C41*100</f>
        <v>108.83251752643336</v>
      </c>
      <c r="E42" s="29">
        <f>E41/D41*100</f>
        <v>106.16898962278833</v>
      </c>
      <c r="F42" s="29">
        <f>F41/E41*100</f>
        <v>107.30402145839297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24.55</v>
      </c>
      <c r="C44" s="29">
        <v>55.29</v>
      </c>
      <c r="D44" s="29">
        <f>C44*1.02</f>
        <v>56.3958</v>
      </c>
      <c r="E44" s="29">
        <f>D44*1.03</f>
        <v>58.087674</v>
      </c>
      <c r="F44" s="29">
        <f>E44*1.02</f>
        <v>59.24942748</v>
      </c>
    </row>
    <row r="45" spans="1:6" ht="15">
      <c r="A45" s="2" t="s">
        <v>100</v>
      </c>
      <c r="B45" s="10"/>
      <c r="C45" s="29">
        <f>C44/B44*100</f>
        <v>225.21384928716907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6.27</v>
      </c>
      <c r="C46" s="29">
        <v>30.88</v>
      </c>
      <c r="D46" s="29">
        <f>C46*1.02</f>
        <v>31.4976</v>
      </c>
      <c r="E46" s="29">
        <f>D46*1.03</f>
        <v>32.442527999999996</v>
      </c>
      <c r="F46" s="29">
        <f>E46*1.019</f>
        <v>33.05893603199999</v>
      </c>
    </row>
    <row r="47" spans="1:6" ht="15">
      <c r="A47" s="2" t="s">
        <v>100</v>
      </c>
      <c r="B47" s="10"/>
      <c r="C47" s="29">
        <f>C46/B46*100</f>
        <v>492.5039872408294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8.05</v>
      </c>
      <c r="C48" s="38">
        <v>0.99</v>
      </c>
      <c r="D48" s="38">
        <f>C48*1.032</f>
        <v>1.02168</v>
      </c>
      <c r="E48" s="38">
        <f>D48*1.03</f>
        <v>1.0523304</v>
      </c>
      <c r="F48" s="38">
        <f>E48*1.032</f>
        <v>1.0860049728</v>
      </c>
    </row>
    <row r="49" spans="1:6" ht="15">
      <c r="A49" s="2" t="s">
        <v>100</v>
      </c>
      <c r="B49" s="10"/>
      <c r="C49" s="29">
        <f>C48/B48*100</f>
        <v>12.298136645962732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0.97</v>
      </c>
      <c r="C50" s="10">
        <v>12.9</v>
      </c>
      <c r="D50" s="29">
        <f>C50*1.022</f>
        <v>13.1838</v>
      </c>
      <c r="E50" s="29">
        <f>D50*1.023</f>
        <v>13.487027399999999</v>
      </c>
      <c r="F50" s="29">
        <f>E50*1.02</f>
        <v>13.756767947999998</v>
      </c>
    </row>
    <row r="51" spans="1:6" ht="15">
      <c r="A51" s="2" t="s">
        <v>100</v>
      </c>
      <c r="B51" s="10"/>
      <c r="C51" s="29">
        <f>C50/B50*100</f>
        <v>1329.8969072164948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0.22</v>
      </c>
      <c r="C52" s="38">
        <v>0.34</v>
      </c>
      <c r="D52" s="38">
        <f>C52*1.043</f>
        <v>0.35462</v>
      </c>
      <c r="E52" s="38">
        <f>D52*1.058</f>
        <v>0.37518796</v>
      </c>
      <c r="F52" s="38">
        <f>E52*1.029</f>
        <v>0.38606841083999993</v>
      </c>
    </row>
    <row r="53" spans="1:6" ht="15">
      <c r="A53" s="2" t="s">
        <v>100</v>
      </c>
      <c r="B53" s="10"/>
      <c r="C53" s="29">
        <f>C52/B52*100</f>
        <v>154.54545454545456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1.86</v>
      </c>
      <c r="C54" s="38">
        <f>C56+C58+C60</f>
        <v>1.89</v>
      </c>
      <c r="D54" s="38">
        <f>D56+D58+D60</f>
        <v>1.9278</v>
      </c>
      <c r="E54" s="38">
        <f>E56+E58+E60</f>
        <v>1.966356</v>
      </c>
      <c r="F54" s="38">
        <f>F56+F58+F60</f>
        <v>2.017481256</v>
      </c>
    </row>
    <row r="55" spans="1:6" ht="15">
      <c r="A55" s="2" t="s">
        <v>100</v>
      </c>
      <c r="B55" s="10"/>
      <c r="C55" s="29">
        <f>C54/B54*100</f>
        <v>101.61290322580645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1.86</v>
      </c>
      <c r="C60" s="38">
        <v>1.89</v>
      </c>
      <c r="D60" s="38">
        <f>C60*1.02</f>
        <v>1.9278</v>
      </c>
      <c r="E60" s="38">
        <f>D60*1.02</f>
        <v>1.966356</v>
      </c>
      <c r="F60" s="38">
        <f>E60*1.026</f>
        <v>2.017481256</v>
      </c>
    </row>
    <row r="61" spans="1:6" ht="15" customHeight="1">
      <c r="A61" s="2" t="s">
        <v>100</v>
      </c>
      <c r="B61" s="10"/>
      <c r="C61" s="29">
        <f>C60/B60*100</f>
        <v>101.61290322580645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1.68</v>
      </c>
      <c r="C62" s="29">
        <f>C64+C66+C68</f>
        <v>1.29</v>
      </c>
      <c r="D62" s="29">
        <f>D64+D66+D68</f>
        <v>1.32</v>
      </c>
      <c r="E62" s="29">
        <f>E64+E66+E68</f>
        <v>1.37016</v>
      </c>
      <c r="F62" s="29">
        <f>F64+F66+F68</f>
        <v>1.4167454400000001</v>
      </c>
    </row>
    <row r="63" spans="1:6" ht="15">
      <c r="A63" s="2" t="s">
        <v>100</v>
      </c>
      <c r="B63" s="10"/>
      <c r="C63" s="29">
        <f>C62/B62*100</f>
        <v>76.78571428571429</v>
      </c>
      <c r="D63" s="29">
        <f>D62/C62*100</f>
        <v>102.32558139534885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0.43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>
        <v>0</v>
      </c>
      <c r="C65" s="10">
        <f>C64/B64*100</f>
        <v>0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1.25</v>
      </c>
      <c r="C68" s="38">
        <v>1.29</v>
      </c>
      <c r="D68" s="38">
        <v>1.32</v>
      </c>
      <c r="E68" s="38">
        <f>D68*1.038</f>
        <v>1.37016</v>
      </c>
      <c r="F68" s="38">
        <f>E68*1.034</f>
        <v>1.4167454400000001</v>
      </c>
    </row>
    <row r="69" spans="1:6" ht="15.75" customHeight="1">
      <c r="A69" s="2" t="s">
        <v>100</v>
      </c>
      <c r="B69" s="10"/>
      <c r="C69" s="29">
        <f>C68/B68*100</f>
        <v>103.2</v>
      </c>
      <c r="D69" s="29">
        <f>D68/C68*100</f>
        <v>102.32558139534885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0.3</v>
      </c>
      <c r="C70" s="10">
        <f>C72+C74+C76</f>
        <v>0.5599999999999999</v>
      </c>
      <c r="D70" s="38">
        <f>D72+D74+D76</f>
        <v>0.7594299999999999</v>
      </c>
      <c r="E70" s="38">
        <f>E72+E74+E76</f>
        <v>0.8528498899999999</v>
      </c>
      <c r="F70" s="38">
        <f>F72+F74+F76</f>
        <v>0.97851062955</v>
      </c>
    </row>
    <row r="71" spans="1:6" ht="15.75" customHeight="1">
      <c r="A71" s="2" t="s">
        <v>100</v>
      </c>
      <c r="B71" s="10"/>
      <c r="C71" s="29">
        <f>C70/B70*100</f>
        <v>186.66666666666666</v>
      </c>
      <c r="D71" s="29">
        <f>D70/C70*100</f>
        <v>135.6125</v>
      </c>
      <c r="E71" s="29">
        <f>E70/D70*100</f>
        <v>112.30131677705648</v>
      </c>
      <c r="F71" s="29">
        <f>F70/E70*100</f>
        <v>114.73421536702082</v>
      </c>
    </row>
    <row r="72" spans="1:6" ht="15" customHeight="1">
      <c r="A72" s="33" t="s">
        <v>85</v>
      </c>
      <c r="B72" s="10">
        <v>0.12</v>
      </c>
      <c r="C72" s="38">
        <v>0.35</v>
      </c>
      <c r="D72" s="38">
        <f>C72*1.538</f>
        <v>0.5383</v>
      </c>
      <c r="E72" s="38">
        <v>0.62</v>
      </c>
      <c r="F72" s="38">
        <f>E72*1.167</f>
        <v>0.7235400000000001</v>
      </c>
    </row>
    <row r="73" spans="1:6" ht="15" customHeight="1">
      <c r="A73" s="2" t="s">
        <v>100</v>
      </c>
      <c r="B73" s="10"/>
      <c r="C73" s="29">
        <f>C72/B72*100</f>
        <v>291.66666666666663</v>
      </c>
      <c r="D73" s="29">
        <f>D72/C72*100</f>
        <v>153.8</v>
      </c>
      <c r="E73" s="29">
        <f>E72/D72*100</f>
        <v>115.17741036596694</v>
      </c>
      <c r="F73" s="29">
        <f>F72/E72*100</f>
        <v>116.7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38">
        <v>0.21</v>
      </c>
      <c r="D76" s="38">
        <f>C76*1.053</f>
        <v>0.22112999999999997</v>
      </c>
      <c r="E76" s="38">
        <f>D76*1.053</f>
        <v>0.23284988999999995</v>
      </c>
      <c r="F76" s="42">
        <f>E76*1.095</f>
        <v>0.25497062954999994</v>
      </c>
    </row>
    <row r="77" spans="1:6" ht="15.75" customHeight="1">
      <c r="A77" s="2" t="s">
        <v>100</v>
      </c>
      <c r="B77" s="10"/>
      <c r="C77" s="10">
        <f>C76/B76*100</f>
        <v>116.66666666666667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10">
        <f>B80+B82+B84</f>
        <v>0.73</v>
      </c>
      <c r="C78" s="10">
        <f>C80+C82+C84</f>
        <v>0.9480000000000001</v>
      </c>
      <c r="D78" s="10">
        <f>D80+D82+D84</f>
        <v>0.973394</v>
      </c>
      <c r="E78" s="10">
        <f>E80+E82+E84</f>
        <v>0.99644316</v>
      </c>
      <c r="F78" s="10">
        <f>F80+F82+F84</f>
        <v>1.0186600970400002</v>
      </c>
    </row>
    <row r="79" spans="1:6" ht="16.5" customHeight="1">
      <c r="A79" s="2" t="s">
        <v>100</v>
      </c>
      <c r="B79" s="10"/>
      <c r="C79" s="29">
        <f>C78/B78*100</f>
        <v>129.86301369863017</v>
      </c>
      <c r="D79" s="10">
        <f>D78/C78*100</f>
        <v>102.67869198312236</v>
      </c>
      <c r="E79" s="10">
        <f>E78/D78*100</f>
        <v>102.36791679422721</v>
      </c>
      <c r="F79" s="10">
        <f>F78/E78*100</f>
        <v>102.22962412025592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0.03</v>
      </c>
      <c r="C82" s="10">
        <v>0.038</v>
      </c>
      <c r="D82" s="42">
        <f>C82*1.333</f>
        <v>0.050654</v>
      </c>
      <c r="E82" s="10">
        <f>D82*1.2</f>
        <v>0.06078479999999999</v>
      </c>
      <c r="F82" s="10">
        <f>E82*1.15</f>
        <v>0.06990251999999998</v>
      </c>
    </row>
    <row r="83" spans="1:6" ht="17.25" customHeight="1">
      <c r="A83" s="2" t="s">
        <v>100</v>
      </c>
      <c r="B83" s="10"/>
      <c r="C83" s="10">
        <f>C82/B82*100</f>
        <v>126.66666666666666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0.7</v>
      </c>
      <c r="C84" s="10">
        <v>0.91</v>
      </c>
      <c r="D84" s="10">
        <f>C84*1.014</f>
        <v>0.92274</v>
      </c>
      <c r="E84" s="10">
        <f>D84*1.014</f>
        <v>0.93565836</v>
      </c>
      <c r="F84" s="10">
        <f>E84*1.014</f>
        <v>0.9487575770400001</v>
      </c>
    </row>
    <row r="85" spans="1:6" ht="15">
      <c r="A85" s="2" t="s">
        <v>100</v>
      </c>
      <c r="B85" s="10"/>
      <c r="C85" s="29">
        <f>C84/B84*100</f>
        <v>130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5.5</v>
      </c>
      <c r="C86" s="10">
        <f>C88+C90+C92</f>
        <v>5.2700000000000005</v>
      </c>
      <c r="D86" s="10">
        <f>D88+D90+D92</f>
        <v>5.333722</v>
      </c>
      <c r="E86" s="10">
        <f>E88+E90+E92</f>
        <v>5.4261933388</v>
      </c>
      <c r="F86" s="10">
        <f>F88+F90+F92</f>
        <v>5.519402703134161</v>
      </c>
    </row>
    <row r="87" spans="1:6" ht="15">
      <c r="A87" s="2" t="s">
        <v>100</v>
      </c>
      <c r="B87" s="10"/>
      <c r="C87" s="29">
        <f>C86/B86*100</f>
        <v>95.81818181818183</v>
      </c>
      <c r="D87" s="10">
        <f>D86/C86*100</f>
        <v>101.2091461100569</v>
      </c>
      <c r="E87" s="10">
        <f>E86/D86*100</f>
        <v>101.73371125829205</v>
      </c>
      <c r="F87" s="10">
        <f>F86/E86*100</f>
        <v>101.71776710696368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0.1</v>
      </c>
      <c r="C90" s="10">
        <v>0.23</v>
      </c>
      <c r="D90" s="10">
        <f>C90*1.139</f>
        <v>0.26197000000000004</v>
      </c>
      <c r="E90" s="10">
        <f>D90*1.171</f>
        <v>0.3067668700000001</v>
      </c>
      <c r="F90" s="10">
        <f>E90*1.167</f>
        <v>0.3579969372900001</v>
      </c>
    </row>
    <row r="91" spans="1:6" ht="18" customHeight="1">
      <c r="A91" s="2" t="s">
        <v>100</v>
      </c>
      <c r="B91" s="10"/>
      <c r="C91" s="10">
        <f>C90/B90*100</f>
        <v>229.99999999999997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5.4</v>
      </c>
      <c r="C92" s="10">
        <v>5.04</v>
      </c>
      <c r="D92" s="10">
        <f>C92*1.0063</f>
        <v>5.071752</v>
      </c>
      <c r="E92" s="10">
        <f>D92*1.0094</f>
        <v>5.1194264688</v>
      </c>
      <c r="F92" s="29">
        <f>E92*1.0082</f>
        <v>5.161405765844161</v>
      </c>
    </row>
    <row r="93" spans="1:6" ht="15">
      <c r="A93" s="2" t="s">
        <v>100</v>
      </c>
      <c r="B93" s="10"/>
      <c r="C93" s="29">
        <f>C92/B92*100</f>
        <v>93.33333333333333</v>
      </c>
      <c r="D93" s="10">
        <f>D92/C92*100</f>
        <v>100.63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10">
        <f>B96+B98+B100</f>
        <v>1237.4</v>
      </c>
      <c r="C94" s="29">
        <f>C96+C98+C100</f>
        <v>1065.76</v>
      </c>
      <c r="D94" s="10">
        <f>D96+D98+D100</f>
        <v>1096.9014240000001</v>
      </c>
      <c r="E94" s="10">
        <f>E96+E98+E100</f>
        <v>1130.9245222158002</v>
      </c>
      <c r="F94" s="10">
        <f>F96+F98+F100</f>
        <v>1162.4554624461775</v>
      </c>
    </row>
    <row r="95" spans="1:6" ht="15">
      <c r="A95" s="2" t="s">
        <v>100</v>
      </c>
      <c r="B95" s="10"/>
      <c r="C95" s="29">
        <f>C94/B94*100</f>
        <v>86.12898011960561</v>
      </c>
      <c r="D95" s="10">
        <f>D94/C94*100</f>
        <v>102.92199219336437</v>
      </c>
      <c r="E95" s="10">
        <f>E94/D94*100</f>
        <v>103.10174619809776</v>
      </c>
      <c r="F95" s="10">
        <f>F94/E94*100</f>
        <v>102.78806760406958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C96*1.0435</f>
        <v>0</v>
      </c>
      <c r="E96" s="43">
        <f>D96*1.0416</f>
        <v>0</v>
      </c>
      <c r="F96" s="43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125.2</v>
      </c>
      <c r="C98" s="10">
        <v>115.29</v>
      </c>
      <c r="D98" s="29">
        <f>C98*1.219</f>
        <v>140.53851000000003</v>
      </c>
      <c r="E98" s="29">
        <f>D98*1.1999</f>
        <v>168.63215814900002</v>
      </c>
      <c r="F98" s="29">
        <f>E98*1.152</f>
        <v>194.264246187648</v>
      </c>
    </row>
    <row r="99" spans="1:6" ht="17.25" customHeight="1">
      <c r="A99" s="2" t="s">
        <v>100</v>
      </c>
      <c r="B99" s="10"/>
      <c r="C99" s="29">
        <f>C98/B98*100</f>
        <v>92.08466453674122</v>
      </c>
      <c r="D99" s="10">
        <f>D98/C98*100</f>
        <v>121.90000000000003</v>
      </c>
      <c r="E99" s="29">
        <f>E98/D98*100</f>
        <v>119.99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1112.2</v>
      </c>
      <c r="C100" s="29">
        <v>950.47</v>
      </c>
      <c r="D100" s="29">
        <f>C100*1.0062</f>
        <v>956.362914</v>
      </c>
      <c r="E100" s="29">
        <f>D100*1.0062</f>
        <v>962.2923640668</v>
      </c>
      <c r="F100" s="29">
        <f>E100*1.00613</f>
        <v>968.1912162585295</v>
      </c>
    </row>
    <row r="101" spans="1:6" ht="16.5" customHeight="1">
      <c r="A101" s="2" t="s">
        <v>100</v>
      </c>
      <c r="B101" s="10"/>
      <c r="C101" s="29">
        <f>C100/B100*100</f>
        <v>85.45855062039202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1623</v>
      </c>
      <c r="C111" s="43">
        <f>C113+C115+C117</f>
        <v>1863</v>
      </c>
      <c r="D111" s="43">
        <f>D113+D115+D117</f>
        <v>1923.71</v>
      </c>
      <c r="E111" s="43">
        <f>E113+E115+E117</f>
        <v>1974.09665</v>
      </c>
      <c r="F111" s="43">
        <f>F113+F115+F117</f>
        <v>1992.7135159999998</v>
      </c>
    </row>
    <row r="112" spans="1:6" ht="14.25" customHeight="1">
      <c r="A112" s="2" t="s">
        <v>100</v>
      </c>
      <c r="B112" s="10"/>
      <c r="C112" s="29">
        <f>C111/B111*100</f>
        <v>114.78743068391867</v>
      </c>
      <c r="D112" s="29">
        <f>D111/C111*100</f>
        <v>103.25872249060654</v>
      </c>
      <c r="E112" s="29">
        <f>E111/D111*100</f>
        <v>102.61924354502496</v>
      </c>
      <c r="F112" s="29">
        <f>F111/E111*100</f>
        <v>100.94305747390837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145</v>
      </c>
      <c r="C115" s="10">
        <v>263</v>
      </c>
      <c r="D115" s="29">
        <f>C115*1.17</f>
        <v>307.71</v>
      </c>
      <c r="E115" s="29">
        <f>D115*1.115</f>
        <v>343.09664999999995</v>
      </c>
      <c r="F115" s="29">
        <f>E115*1.04</f>
        <v>356.82051599999994</v>
      </c>
    </row>
    <row r="116" spans="1:6" ht="15">
      <c r="A116" s="2" t="s">
        <v>100</v>
      </c>
      <c r="B116" s="10"/>
      <c r="C116" s="29">
        <f>C115/B115*100</f>
        <v>181.3793103448276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1478</v>
      </c>
      <c r="C117" s="43">
        <v>1600</v>
      </c>
      <c r="D117" s="43">
        <f>C117*1.01</f>
        <v>1616</v>
      </c>
      <c r="E117" s="43">
        <v>1631</v>
      </c>
      <c r="F117" s="43">
        <f>E117*1.003</f>
        <v>1635.8929999999998</v>
      </c>
    </row>
    <row r="118" spans="1:6" ht="14.25" customHeight="1">
      <c r="A118" s="2" t="s">
        <v>100</v>
      </c>
      <c r="B118" s="10"/>
      <c r="C118" s="29">
        <f>C117/B117*100</f>
        <v>108.25439783491204</v>
      </c>
      <c r="D118" s="29">
        <f>D117/C117*100</f>
        <v>101</v>
      </c>
      <c r="E118" s="29">
        <f>E117/D117*100</f>
        <v>100.92821782178218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1146</v>
      </c>
      <c r="C119" s="43">
        <f>C121+C123+C125</f>
        <v>1045</v>
      </c>
      <c r="D119" s="43">
        <f>D121+D123+D125</f>
        <v>1055.145</v>
      </c>
      <c r="E119" s="43">
        <f>E121+E123+E125</f>
        <v>1072.7189099999998</v>
      </c>
      <c r="F119" s="43">
        <f>F121+F123+F125</f>
        <v>1089.58904703</v>
      </c>
    </row>
    <row r="120" spans="1:6" ht="15">
      <c r="A120" s="2" t="s">
        <v>100</v>
      </c>
      <c r="B120" s="10"/>
      <c r="C120" s="29">
        <f>C119/B119*100</f>
        <v>91.18673647469458</v>
      </c>
      <c r="D120" s="29">
        <f>D119/C119*100</f>
        <v>100.97081339712919</v>
      </c>
      <c r="E120" s="29">
        <f>E119/D119*100</f>
        <v>101.66554454601024</v>
      </c>
      <c r="F120" s="29">
        <f>F119/E119*100</f>
        <v>101.57265215265015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50</v>
      </c>
      <c r="C123" s="10">
        <v>41</v>
      </c>
      <c r="D123" s="43">
        <f>C123*1.125</f>
        <v>46.125</v>
      </c>
      <c r="E123" s="43">
        <f>D123*1.206</f>
        <v>55.62675</v>
      </c>
      <c r="F123" s="43">
        <f>E123*1.157</f>
        <v>64.36014975</v>
      </c>
    </row>
    <row r="124" spans="1:6" ht="15">
      <c r="A124" s="2" t="s">
        <v>100</v>
      </c>
      <c r="B124" s="10"/>
      <c r="C124" s="29">
        <f>C123/B123*100</f>
        <v>82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43">
        <v>1096</v>
      </c>
      <c r="C125" s="43">
        <v>1004</v>
      </c>
      <c r="D125" s="29">
        <f>C125*1.005</f>
        <v>1009.0199999999999</v>
      </c>
      <c r="E125" s="29">
        <f>D125*1.008</f>
        <v>1017.0921599999999</v>
      </c>
      <c r="F125" s="29">
        <f>E125*1.008</f>
        <v>1025.22889728</v>
      </c>
    </row>
    <row r="126" spans="1:6" ht="14.25" customHeight="1">
      <c r="A126" s="2" t="s">
        <v>100</v>
      </c>
      <c r="B126" s="10"/>
      <c r="C126" s="29">
        <f>C125/B125*100</f>
        <v>91.6058394160584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7" ht="14.25" customHeight="1">
      <c r="A127" s="30" t="s">
        <v>91</v>
      </c>
      <c r="B127" s="10">
        <f>B129+B131+B133</f>
        <v>1200</v>
      </c>
      <c r="C127" s="43">
        <f>C129+C131+C133</f>
        <v>1642</v>
      </c>
      <c r="D127" s="43">
        <f>D129+D131+D133</f>
        <v>1910.1119999999999</v>
      </c>
      <c r="E127" s="43">
        <f>E129+E131+E133</f>
        <v>2065.191888</v>
      </c>
      <c r="F127" s="43">
        <f>F129+F131+F133</f>
        <v>2171.2452277439997</v>
      </c>
      <c r="G127" s="44"/>
    </row>
    <row r="128" spans="1:6" ht="14.25" customHeight="1">
      <c r="A128" s="2" t="s">
        <v>100</v>
      </c>
      <c r="B128" s="10"/>
      <c r="C128" s="29">
        <f>C127/B127*100</f>
        <v>136.83333333333334</v>
      </c>
      <c r="D128" s="29">
        <f>D127/C127*100</f>
        <v>116.32838002436053</v>
      </c>
      <c r="E128" s="29">
        <f>E127/D127*100</f>
        <v>108.11888978237924</v>
      </c>
      <c r="F128" s="29">
        <f>F127/E127*100</f>
        <v>105.13527776088185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95</v>
      </c>
      <c r="C131" s="10">
        <v>118</v>
      </c>
      <c r="D131" s="29">
        <f>C131*1.464</f>
        <v>172.752</v>
      </c>
      <c r="E131" s="29">
        <f>D131*1.244</f>
        <v>214.903488</v>
      </c>
      <c r="F131" s="29">
        <f>E131*1.063</f>
        <v>228.442407744</v>
      </c>
    </row>
    <row r="132" spans="1:6" ht="14.25" customHeight="1">
      <c r="A132" s="2" t="s">
        <v>100</v>
      </c>
      <c r="B132" s="10"/>
      <c r="C132" s="29">
        <f>C131/B131*100</f>
        <v>124.21052631578948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1105</v>
      </c>
      <c r="C133" s="43">
        <v>1524</v>
      </c>
      <c r="D133" s="43">
        <f>C133*1.14</f>
        <v>1737.36</v>
      </c>
      <c r="E133" s="43">
        <f>D133*1.065</f>
        <v>1850.2884</v>
      </c>
      <c r="F133" s="43">
        <f>E133*1.05</f>
        <v>1942.8028199999999</v>
      </c>
    </row>
    <row r="134" spans="1:6" ht="14.25" customHeight="1">
      <c r="A134" s="2" t="s">
        <v>100</v>
      </c>
      <c r="B134" s="10"/>
      <c r="C134" s="29">
        <f>C133/B133*100</f>
        <v>137.9185520361991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957</v>
      </c>
      <c r="C135" s="43">
        <f>C137+C139+C141</f>
        <v>784</v>
      </c>
      <c r="D135" s="43">
        <f>D137+D139+D141</f>
        <v>825.9359999999999</v>
      </c>
      <c r="E135" s="43">
        <f>E137+E139+E141</f>
        <v>830.1208319999998</v>
      </c>
      <c r="F135" s="43">
        <f>F137+F139+F141</f>
        <v>836.7571245239999</v>
      </c>
    </row>
    <row r="136" spans="1:6" ht="14.25" customHeight="1">
      <c r="A136" s="2" t="s">
        <v>100</v>
      </c>
      <c r="B136" s="10"/>
      <c r="C136" s="29">
        <f>C135/B135*100</f>
        <v>81.9226750261233</v>
      </c>
      <c r="D136" s="29">
        <f>D135/C135*100</f>
        <v>105.34897959183674</v>
      </c>
      <c r="E136" s="29">
        <f>E135/D135*100</f>
        <v>100.50667751496482</v>
      </c>
      <c r="F136" s="29">
        <f>F135/E135*100</f>
        <v>100.7994369335379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29">
        <v>145</v>
      </c>
      <c r="C139" s="29">
        <v>4</v>
      </c>
      <c r="D139" s="29">
        <f>C139*1.149</f>
        <v>4.596</v>
      </c>
      <c r="E139" s="29">
        <f>D139*1.017</f>
        <v>4.674131999999999</v>
      </c>
      <c r="F139" s="29">
        <f>E139*1.007</f>
        <v>4.7068509239999985</v>
      </c>
    </row>
    <row r="140" spans="1:6" ht="14.25" customHeight="1">
      <c r="A140" s="2" t="s">
        <v>100</v>
      </c>
      <c r="B140" s="10"/>
      <c r="C140" s="29">
        <f>C139/B139*100</f>
        <v>2.7586206896551726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812</v>
      </c>
      <c r="C141" s="10">
        <v>780</v>
      </c>
      <c r="D141" s="43">
        <f>C141*1.053</f>
        <v>821.3399999999999</v>
      </c>
      <c r="E141" s="43">
        <f>D141*1.005</f>
        <v>825.4466999999999</v>
      </c>
      <c r="F141" s="43">
        <f>E141*1.008</f>
        <v>832.0502735999999</v>
      </c>
      <c r="G141" s="44"/>
    </row>
    <row r="142" spans="1:6" ht="14.25" customHeight="1">
      <c r="A142" s="2" t="s">
        <v>100</v>
      </c>
      <c r="B142" s="10"/>
      <c r="C142" s="29">
        <f>C141/B141*100</f>
        <v>96.05911330049261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13.44</v>
      </c>
      <c r="C143" s="38">
        <f>C145+C147+C149</f>
        <v>11.82</v>
      </c>
      <c r="D143" s="38">
        <f>D145+D147+D149</f>
        <v>12.018025000000002</v>
      </c>
      <c r="E143" s="38">
        <f>E145+E147+E149</f>
        <v>12.203112984000002</v>
      </c>
      <c r="F143" s="38">
        <f>F145+F147+F149</f>
        <v>12.386091841512002</v>
      </c>
    </row>
    <row r="144" spans="1:6" ht="14.25" customHeight="1">
      <c r="A144" s="2" t="s">
        <v>100</v>
      </c>
      <c r="B144" s="10"/>
      <c r="C144" s="29">
        <f>C143/B143*100</f>
        <v>87.94642857142858</v>
      </c>
      <c r="D144" s="29">
        <f>D143/C143*100</f>
        <v>101.67533840947547</v>
      </c>
      <c r="E144" s="29">
        <f>E143/D143*100</f>
        <v>101.54008652836053</v>
      </c>
      <c r="F144" s="29">
        <f>F143/E143*100</f>
        <v>101.4994440988288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0.32</v>
      </c>
      <c r="C147" s="38">
        <v>0.67</v>
      </c>
      <c r="D147" s="38">
        <f>C147*1.224</f>
        <v>0.82008</v>
      </c>
      <c r="E147" s="38">
        <f>D147*1.182</f>
        <v>0.96933456</v>
      </c>
      <c r="F147" s="38">
        <f>E147*1.154</f>
        <v>1.1186120822399999</v>
      </c>
    </row>
    <row r="148" spans="1:6" ht="14.25" customHeight="1">
      <c r="A148" s="2" t="s">
        <v>100</v>
      </c>
      <c r="B148" s="10"/>
      <c r="C148" s="29">
        <f>C147/B147*100</f>
        <v>209.375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38">
        <v>13.12</v>
      </c>
      <c r="C149" s="38">
        <v>11.15</v>
      </c>
      <c r="D149" s="38">
        <f>C149*1.0043</f>
        <v>11.197945</v>
      </c>
      <c r="E149" s="38">
        <f>D149*1.0032</f>
        <v>11.233778424000002</v>
      </c>
      <c r="F149" s="38">
        <f>E149*1.003</f>
        <v>11.267479759272002</v>
      </c>
    </row>
    <row r="150" spans="1:6" ht="14.25" customHeight="1">
      <c r="A150" s="2" t="s">
        <v>100</v>
      </c>
      <c r="B150" s="10"/>
      <c r="C150" s="29">
        <f>C149/B149*100</f>
        <v>84.98475609756099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1" sqref="J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109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935819</v>
      </c>
      <c r="C35" s="43">
        <f>C37+C39+C41</f>
        <v>994402.8</v>
      </c>
      <c r="D35" s="43">
        <f>D37+D39+D41</f>
        <v>1080961.4</v>
      </c>
      <c r="E35" s="43">
        <f>E37+E39+E41</f>
        <v>1173030.6</v>
      </c>
      <c r="F35" s="43">
        <f>F37+F39+F41</f>
        <v>1280879.1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569139</v>
      </c>
      <c r="C37" s="10">
        <v>617252</v>
      </c>
      <c r="D37" s="10">
        <v>670562.1</v>
      </c>
      <c r="E37" s="10">
        <v>736438.1</v>
      </c>
      <c r="F37" s="10">
        <v>811904.6</v>
      </c>
    </row>
    <row r="38" spans="1:6" ht="15" customHeight="1">
      <c r="A38" s="2" t="s">
        <v>100</v>
      </c>
      <c r="B38" s="10"/>
      <c r="C38" s="29">
        <f>C37/B37*100</f>
        <v>108.45364664870971</v>
      </c>
      <c r="D38" s="29">
        <f>D37/C37*100</f>
        <v>108.63668323472422</v>
      </c>
      <c r="E38" s="29">
        <f>E37/D37*100</f>
        <v>109.82399691244107</v>
      </c>
      <c r="F38" s="29">
        <f>F37/E37*100</f>
        <v>110.24750077433526</v>
      </c>
    </row>
    <row r="39" spans="1:6" ht="29.25" customHeight="1">
      <c r="A39" s="33" t="s">
        <v>86</v>
      </c>
      <c r="B39" s="10">
        <v>25959</v>
      </c>
      <c r="C39" s="29">
        <v>27532.4</v>
      </c>
      <c r="D39" s="29">
        <v>30123</v>
      </c>
      <c r="E39" s="29">
        <v>32911</v>
      </c>
      <c r="F39" s="29">
        <v>35754.1</v>
      </c>
    </row>
    <row r="40" spans="1:6" ht="16.5" customHeight="1">
      <c r="A40" s="2" t="s">
        <v>100</v>
      </c>
      <c r="B40" s="10"/>
      <c r="C40" s="29">
        <f>C39/B39*100</f>
        <v>106.06109634423515</v>
      </c>
      <c r="D40" s="29">
        <f>D39/C39*100</f>
        <v>109.40927779634175</v>
      </c>
      <c r="E40" s="29">
        <f>E39/D39*100</f>
        <v>109.25538624970952</v>
      </c>
      <c r="F40" s="29">
        <f>F39/E39*100</f>
        <v>108.63875300051653</v>
      </c>
    </row>
    <row r="41" spans="1:6" ht="17.25" customHeight="1">
      <c r="A41" s="33" t="s">
        <v>87</v>
      </c>
      <c r="B41" s="10">
        <v>340721</v>
      </c>
      <c r="C41" s="29">
        <v>349618.4</v>
      </c>
      <c r="D41" s="29">
        <v>380276.3</v>
      </c>
      <c r="E41" s="29">
        <v>403681.5</v>
      </c>
      <c r="F41" s="29">
        <v>433220.4</v>
      </c>
    </row>
    <row r="42" spans="1:6" ht="17.25" customHeight="1">
      <c r="A42" s="2" t="s">
        <v>100</v>
      </c>
      <c r="B42" s="10"/>
      <c r="C42" s="29">
        <f>C41/B41*100</f>
        <v>102.61134476595221</v>
      </c>
      <c r="D42" s="29">
        <f>D41/C41*100</f>
        <v>108.76896067255039</v>
      </c>
      <c r="E42" s="29">
        <f>E41/D41*100</f>
        <v>106.15478797916147</v>
      </c>
      <c r="F42" s="29">
        <f>F41/E41*100</f>
        <v>107.31737768513048</v>
      </c>
    </row>
    <row r="43" spans="1:6" ht="28.5">
      <c r="A43" s="3" t="s">
        <v>2</v>
      </c>
      <c r="B43" s="10"/>
      <c r="C43" s="29"/>
      <c r="D43" s="29"/>
      <c r="E43" s="29"/>
      <c r="F43" s="29"/>
    </row>
    <row r="44" spans="1:6" ht="15" customHeight="1">
      <c r="A44" s="30" t="s">
        <v>88</v>
      </c>
      <c r="B44" s="10">
        <v>64.22</v>
      </c>
      <c r="C44" s="38">
        <v>54.14</v>
      </c>
      <c r="D44" s="38">
        <f>C44*1.02</f>
        <v>55.2228</v>
      </c>
      <c r="E44" s="38">
        <v>56.87</v>
      </c>
      <c r="F44" s="38">
        <f>E44*1.022</f>
        <v>58.12114</v>
      </c>
    </row>
    <row r="45" spans="1:6" ht="15">
      <c r="A45" s="2" t="s">
        <v>100</v>
      </c>
      <c r="B45" s="10"/>
      <c r="C45" s="29">
        <f>C44/B44*100</f>
        <v>84.30395515415758</v>
      </c>
      <c r="D45" s="29">
        <f>D44/C44*100</f>
        <v>102</v>
      </c>
      <c r="E45" s="29">
        <f>E44/D44*100</f>
        <v>102.98282593421557</v>
      </c>
      <c r="F45" s="29">
        <f>F44/E44*100</f>
        <v>102.2</v>
      </c>
    </row>
    <row r="46" spans="1:7" ht="15">
      <c r="A46" s="30" t="s">
        <v>3</v>
      </c>
      <c r="B46" s="10">
        <v>21.99</v>
      </c>
      <c r="C46" s="10">
        <v>17.13</v>
      </c>
      <c r="D46" s="38">
        <f>C46*1.02</f>
        <v>17.4726</v>
      </c>
      <c r="E46" s="38">
        <f>D46*1.03</f>
        <v>17.996778</v>
      </c>
      <c r="F46" s="38">
        <f>E46*1.019</f>
        <v>18.338716782</v>
      </c>
      <c r="G46" s="45"/>
    </row>
    <row r="47" spans="1:6" ht="15">
      <c r="A47" s="2" t="s">
        <v>100</v>
      </c>
      <c r="B47" s="10"/>
      <c r="C47" s="29">
        <f>C46/B46*100</f>
        <v>77.89904502046386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8.41</v>
      </c>
      <c r="C48" s="10">
        <v>15.38</v>
      </c>
      <c r="D48" s="38">
        <f>C48*1.0242</f>
        <v>15.752196000000001</v>
      </c>
      <c r="E48" s="38">
        <f>D48*1.03</f>
        <v>16.224761880000003</v>
      </c>
      <c r="F48" s="38">
        <f>E48*1.032</f>
        <v>16.743954260160002</v>
      </c>
    </row>
    <row r="49" spans="1:6" ht="15">
      <c r="A49" s="2" t="s">
        <v>100</v>
      </c>
      <c r="B49" s="10"/>
      <c r="C49" s="29">
        <f>C48/B48*100</f>
        <v>182.87752675386446</v>
      </c>
      <c r="D49" s="29">
        <f>D48/C48*100</f>
        <v>102.42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38">
        <v>56.13</v>
      </c>
      <c r="D50" s="29">
        <f>C50*1.022</f>
        <v>57.36486</v>
      </c>
      <c r="E50" s="29">
        <f>D50*1.023</f>
        <v>58.68425178</v>
      </c>
      <c r="F50" s="29">
        <f>E50*1.02</f>
        <v>59.8579368156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3.69</v>
      </c>
      <c r="C52" s="10">
        <v>3.58</v>
      </c>
      <c r="D52" s="38">
        <v>3.74</v>
      </c>
      <c r="E52" s="38">
        <v>3.98</v>
      </c>
      <c r="F52" s="38">
        <v>4.12</v>
      </c>
    </row>
    <row r="53" spans="1:6" ht="15">
      <c r="A53" s="2" t="s">
        <v>100</v>
      </c>
      <c r="B53" s="10"/>
      <c r="C53" s="29">
        <f>C52/B52*100</f>
        <v>97.0189701897019</v>
      </c>
      <c r="D53" s="29">
        <f>D52/C52*100</f>
        <v>104.46927374301676</v>
      </c>
      <c r="E53" s="29">
        <f>E52/D52*100</f>
        <v>106.41711229946524</v>
      </c>
      <c r="F53" s="29">
        <f>F52/E52*100</f>
        <v>103.5175879396985</v>
      </c>
    </row>
    <row r="54" spans="1:7" ht="15">
      <c r="A54" s="30" t="s">
        <v>39</v>
      </c>
      <c r="B54" s="10">
        <f>B56+B58+B60</f>
        <v>3.5900000000000003</v>
      </c>
      <c r="C54" s="10">
        <f>C56+C58+C60</f>
        <v>3.53</v>
      </c>
      <c r="D54" s="38">
        <f>D56+D58+D60</f>
        <v>3.603911</v>
      </c>
      <c r="E54" s="38">
        <f>E56+E58+E60</f>
        <v>3.6802253337</v>
      </c>
      <c r="F54" s="38">
        <f>F56+F58+F60</f>
        <v>3.7802550243960003</v>
      </c>
      <c r="G54" s="45"/>
    </row>
    <row r="55" spans="1:6" ht="15">
      <c r="A55" s="2" t="s">
        <v>100</v>
      </c>
      <c r="B55" s="10"/>
      <c r="C55" s="29">
        <f>C54/B54*100</f>
        <v>98.32869080779942</v>
      </c>
      <c r="D55" s="29">
        <f>D54/C54*100</f>
        <v>102.09379603399434</v>
      </c>
      <c r="E55" s="29">
        <f>E54/D54*100</f>
        <v>102.1175421285376</v>
      </c>
      <c r="F55" s="29">
        <f>F54/E54*100</f>
        <v>102.71803168626722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0.18</v>
      </c>
      <c r="C58" s="10">
        <v>0.07</v>
      </c>
      <c r="D58" s="42">
        <f>C58*1.0673</f>
        <v>0.074711</v>
      </c>
      <c r="E58" s="42">
        <f>D58*1.0767</f>
        <v>0.08044133369999999</v>
      </c>
      <c r="F58" s="42">
        <f>E58*1.08</f>
        <v>0.086876640396</v>
      </c>
    </row>
    <row r="59" spans="1:6" ht="16.5" customHeight="1">
      <c r="A59" s="2" t="s">
        <v>100</v>
      </c>
      <c r="B59" s="10"/>
      <c r="C59" s="29">
        <f>C58/B58*100</f>
        <v>38.88888888888889</v>
      </c>
      <c r="D59" s="29">
        <f>D58/C58*100</f>
        <v>106.72999999999999</v>
      </c>
      <c r="E59" s="29">
        <f>E58/D58*100</f>
        <v>107.67</v>
      </c>
      <c r="F59" s="29">
        <f>F58/E58*100</f>
        <v>108</v>
      </c>
    </row>
    <row r="60" spans="1:6" ht="15" customHeight="1">
      <c r="A60" s="33" t="s">
        <v>89</v>
      </c>
      <c r="B60" s="10">
        <v>3.41</v>
      </c>
      <c r="C60" s="10">
        <v>3.46</v>
      </c>
      <c r="D60" s="38">
        <f>C60*1.02</f>
        <v>3.5292</v>
      </c>
      <c r="E60" s="38">
        <f>D60*1.02</f>
        <v>3.599784</v>
      </c>
      <c r="F60" s="38">
        <f>E60*1.026</f>
        <v>3.6933783840000003</v>
      </c>
    </row>
    <row r="61" spans="1:6" ht="15" customHeight="1">
      <c r="A61" s="2" t="s">
        <v>100</v>
      </c>
      <c r="B61" s="10"/>
      <c r="C61" s="29">
        <f>C60/B60*100</f>
        <v>101.46627565982405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1.92</v>
      </c>
      <c r="C62" s="10">
        <f>C64+C66+C68</f>
        <v>2.45</v>
      </c>
      <c r="D62" s="38">
        <f>D64+D66+D68</f>
        <v>2.4904</v>
      </c>
      <c r="E62" s="38">
        <f>E64+E66+E68</f>
        <v>2.542864</v>
      </c>
      <c r="F62" s="38">
        <f>F64+F66+F68</f>
        <v>2.640789728</v>
      </c>
    </row>
    <row r="63" spans="1:6" ht="15">
      <c r="A63" s="2" t="s">
        <v>100</v>
      </c>
      <c r="B63" s="10"/>
      <c r="C63" s="29">
        <f>C62/B62*100</f>
        <v>127.60416666666667</v>
      </c>
      <c r="D63" s="29">
        <f>D62/C62*100</f>
        <v>101.64897959183673</v>
      </c>
      <c r="E63" s="29">
        <f>E62/D62*100</f>
        <v>102.10664953421136</v>
      </c>
      <c r="F63" s="29">
        <f>F62/E62*100</f>
        <v>103.85100139055805</v>
      </c>
    </row>
    <row r="64" spans="1:6" ht="15.75" customHeight="1">
      <c r="A64" s="33" t="s">
        <v>85</v>
      </c>
      <c r="B64" s="10">
        <v>0</v>
      </c>
      <c r="C64" s="38">
        <v>0.48</v>
      </c>
      <c r="D64" s="38">
        <f>C64*0.98</f>
        <v>0.4704</v>
      </c>
      <c r="E64" s="38">
        <f>D64*1.06</f>
        <v>0.498624</v>
      </c>
      <c r="F64" s="38">
        <f>E64*1.057</f>
        <v>0.527045568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0.01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1.91</v>
      </c>
      <c r="C68" s="10">
        <v>1.97</v>
      </c>
      <c r="D68" s="10">
        <v>2.02</v>
      </c>
      <c r="E68" s="38">
        <f>D68*1.012</f>
        <v>2.04424</v>
      </c>
      <c r="F68" s="38">
        <f>E68*1.034</f>
        <v>2.11374416</v>
      </c>
    </row>
    <row r="69" spans="1:6" ht="15.75" customHeight="1">
      <c r="A69" s="2" t="s">
        <v>100</v>
      </c>
      <c r="B69" s="10"/>
      <c r="C69" s="29">
        <f>C68/B68*100</f>
        <v>103.1413612565445</v>
      </c>
      <c r="D69" s="29">
        <f>D68/C68*100</f>
        <v>102.53807106598984</v>
      </c>
      <c r="E69" s="38">
        <f>D69*1.038</f>
        <v>106.43451776649746</v>
      </c>
      <c r="F69" s="38">
        <f>E69*1.024</f>
        <v>108.98894619289341</v>
      </c>
    </row>
    <row r="70" spans="1:6" ht="15.75" customHeight="1">
      <c r="A70" s="31" t="s">
        <v>68</v>
      </c>
      <c r="B70" s="10">
        <f>B72+B74+B76</f>
        <v>0.18</v>
      </c>
      <c r="C70" s="10">
        <f>C72+C74+C76</f>
        <v>0.2</v>
      </c>
      <c r="D70" s="38">
        <f>D72+D74+D76</f>
        <v>0.2106</v>
      </c>
      <c r="E70" s="38">
        <f>E72+E74+E76</f>
        <v>0.2217618</v>
      </c>
      <c r="F70" s="38">
        <f>F72+F74+F76</f>
        <v>0.242829171</v>
      </c>
    </row>
    <row r="71" spans="1:6" ht="15.75" customHeight="1">
      <c r="A71" s="2" t="s">
        <v>100</v>
      </c>
      <c r="B71" s="10"/>
      <c r="C71" s="10">
        <f>C70/B70*100</f>
        <v>111.11111111111111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10">
        <v>0.2</v>
      </c>
      <c r="D76" s="38">
        <f>C76*1.053</f>
        <v>0.2106</v>
      </c>
      <c r="E76" s="38">
        <f>D76*1.053</f>
        <v>0.2217618</v>
      </c>
      <c r="F76" s="42">
        <f>E76*1.095</f>
        <v>0.242829171</v>
      </c>
    </row>
    <row r="77" spans="1:6" ht="15.75" customHeight="1">
      <c r="A77" s="2" t="s">
        <v>100</v>
      </c>
      <c r="B77" s="10"/>
      <c r="C77" s="10">
        <f>C76/B76*100</f>
        <v>111.11111111111111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2.75</v>
      </c>
      <c r="C78" s="29">
        <f>C80+C82+C84</f>
        <v>2.229</v>
      </c>
      <c r="D78" s="10">
        <f>D80+D82+D84</f>
        <v>2.298827</v>
      </c>
      <c r="E78" s="10">
        <f>E80+E82+E84</f>
        <v>2.35147092</v>
      </c>
      <c r="F78" s="10">
        <f>F80+F82+F84</f>
        <v>2.40291095928</v>
      </c>
    </row>
    <row r="79" spans="1:6" ht="16.5" customHeight="1">
      <c r="A79" s="2" t="s">
        <v>100</v>
      </c>
      <c r="B79" s="10"/>
      <c r="C79" s="10">
        <f>C78/B78*100</f>
        <v>81.05454545454546</v>
      </c>
      <c r="D79" s="10">
        <f>D78/C78*100</f>
        <v>103.13266038582324</v>
      </c>
      <c r="E79" s="10">
        <f>E78/D78*100</f>
        <v>102.2900340042987</v>
      </c>
      <c r="F79" s="10">
        <f>F78/E78*100</f>
        <v>102.1875685913224</v>
      </c>
    </row>
    <row r="80" spans="1:6" ht="14.25" customHeight="1">
      <c r="A80" s="33" t="s">
        <v>85</v>
      </c>
      <c r="B80" s="10">
        <v>0.25</v>
      </c>
      <c r="C80" s="10">
        <v>0.3</v>
      </c>
      <c r="D80" s="38">
        <f>C80*1.08</f>
        <v>0.324</v>
      </c>
      <c r="E80" s="10">
        <f>D80*1.032</f>
        <v>0.334368</v>
      </c>
      <c r="F80" s="10">
        <f>E80*1.031</f>
        <v>0.34473340799999996</v>
      </c>
    </row>
    <row r="81" spans="1:6" ht="14.25" customHeight="1">
      <c r="A81" s="2" t="s">
        <v>100</v>
      </c>
      <c r="B81" s="10"/>
      <c r="C81" s="10">
        <f>C80/B80*100</f>
        <v>120</v>
      </c>
      <c r="D81" s="10">
        <f>D80/C80*100</f>
        <v>108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0.03</v>
      </c>
      <c r="C82" s="10">
        <v>0.059</v>
      </c>
      <c r="D82" s="42">
        <f>C82*1.333</f>
        <v>0.078647</v>
      </c>
      <c r="E82" s="10">
        <f>D82*1.2</f>
        <v>0.09437639999999999</v>
      </c>
      <c r="F82" s="10">
        <f>E82*1.15</f>
        <v>0.10853285999999998</v>
      </c>
    </row>
    <row r="83" spans="1:6" ht="17.25" customHeight="1">
      <c r="A83" s="2" t="s">
        <v>100</v>
      </c>
      <c r="B83" s="10"/>
      <c r="C83" s="10">
        <f>C82/B82*100</f>
        <v>196.66666666666666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29">
        <v>2.47</v>
      </c>
      <c r="C84" s="29">
        <v>1.87</v>
      </c>
      <c r="D84" s="10">
        <f>C84*1.014</f>
        <v>1.8961800000000002</v>
      </c>
      <c r="E84" s="10">
        <f>D84*1.014</f>
        <v>1.9227265200000003</v>
      </c>
      <c r="F84" s="10">
        <f>E84*1.014</f>
        <v>1.9496446912800003</v>
      </c>
    </row>
    <row r="85" spans="1:6" ht="15">
      <c r="A85" s="2" t="s">
        <v>100</v>
      </c>
      <c r="B85" s="10"/>
      <c r="C85" s="10">
        <f>C84/B84*100</f>
        <v>75.70850202429149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7.1004000000000005</v>
      </c>
      <c r="C86" s="29">
        <f>C88+C90+C92</f>
        <v>6.66</v>
      </c>
      <c r="D86" s="10">
        <f>D88+D90+D92</f>
        <v>6.875119999999999</v>
      </c>
      <c r="E86" s="10">
        <f>E88+E90+E92</f>
        <v>7.1556391679999996</v>
      </c>
      <c r="F86" s="10">
        <f>F88+F90+F92</f>
        <v>7.468776179944</v>
      </c>
    </row>
    <row r="87" spans="1:6" ht="15">
      <c r="A87" s="2" t="s">
        <v>100</v>
      </c>
      <c r="B87" s="10"/>
      <c r="C87" s="10">
        <f>C86/B86*100</f>
        <v>93.79753253337839</v>
      </c>
      <c r="D87" s="10">
        <f>D86/C86*100</f>
        <v>103.23003003003002</v>
      </c>
      <c r="E87" s="10">
        <f>E86/D86*100</f>
        <v>104.0802075891039</v>
      </c>
      <c r="F87" s="10">
        <f>F86/E86*100</f>
        <v>104.37608723123364</v>
      </c>
    </row>
    <row r="88" spans="1:6" ht="15" customHeight="1">
      <c r="A88" s="33" t="s">
        <v>85</v>
      </c>
      <c r="B88" s="10">
        <v>2.19</v>
      </c>
      <c r="C88" s="10">
        <v>1.76</v>
      </c>
      <c r="D88" s="10">
        <f>C88*1.017</f>
        <v>1.7899199999999997</v>
      </c>
      <c r="E88" s="10">
        <f>D88*1.0169</f>
        <v>1.8201696479999996</v>
      </c>
      <c r="F88" s="10">
        <f>E88*1.02</f>
        <v>1.8565730409599996</v>
      </c>
    </row>
    <row r="89" spans="1:6" ht="15" customHeight="1">
      <c r="A89" s="2" t="s">
        <v>100</v>
      </c>
      <c r="B89" s="10"/>
      <c r="C89" s="10">
        <f>C88/B88*100</f>
        <v>80.36529680365298</v>
      </c>
      <c r="D89" s="10">
        <f>D88/C88*100</f>
        <v>101.69999999999999</v>
      </c>
      <c r="E89" s="10">
        <f>E88/D88*100</f>
        <v>101.69</v>
      </c>
      <c r="F89" s="10">
        <f>F88/E88*100</f>
        <v>102</v>
      </c>
    </row>
    <row r="90" spans="1:6" ht="30" customHeight="1">
      <c r="A90" s="33" t="s">
        <v>86</v>
      </c>
      <c r="B90" s="10">
        <v>0.7554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145.61821551495896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4.155</v>
      </c>
      <c r="C92" s="10">
        <v>3.8</v>
      </c>
      <c r="D92" s="10">
        <f>C92*1.0085</f>
        <v>3.8322999999999996</v>
      </c>
      <c r="E92" s="10">
        <f>D92*1.0094</f>
        <v>3.86832362</v>
      </c>
      <c r="F92" s="29">
        <f>E92*1.0082</f>
        <v>3.900043873684</v>
      </c>
    </row>
    <row r="93" spans="1:6" ht="15">
      <c r="A93" s="2" t="s">
        <v>100</v>
      </c>
      <c r="B93" s="10"/>
      <c r="C93" s="10">
        <f>C92/B92*100</f>
        <v>91.45607701564379</v>
      </c>
      <c r="D93" s="10">
        <f>D92/C92*100</f>
        <v>100.85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29">
        <f>B96+B98+B100</f>
        <v>5711.32</v>
      </c>
      <c r="C94" s="10">
        <f>C96+C98+C100</f>
        <v>8116.73</v>
      </c>
      <c r="D94" s="10">
        <f>D96+D98+D100</f>
        <v>8175.14651</v>
      </c>
      <c r="E94" s="10">
        <f>E96+E98+E100</f>
        <v>8243.386425228</v>
      </c>
      <c r="F94" s="10">
        <f>F96+F98+F100</f>
        <v>8303.283238014646</v>
      </c>
    </row>
    <row r="95" spans="1:6" ht="15">
      <c r="A95" s="2" t="s">
        <v>100</v>
      </c>
      <c r="B95" s="10"/>
      <c r="C95" s="10">
        <f>C94/B94*100</f>
        <v>142.11653348087657</v>
      </c>
      <c r="D95" s="10">
        <f>D94/C94*100</f>
        <v>100.71970497971475</v>
      </c>
      <c r="E95" s="10">
        <f>E94/D94*100</f>
        <v>100.834724064511</v>
      </c>
      <c r="F95" s="10">
        <f>F94/E94*100</f>
        <v>100.72660445230784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104.98</v>
      </c>
      <c r="C98" s="10">
        <v>38.03</v>
      </c>
      <c r="D98" s="29">
        <f>C98*1.219</f>
        <v>46.35857000000001</v>
      </c>
      <c r="E98" s="29">
        <v>64.2</v>
      </c>
      <c r="F98" s="29">
        <f>E98*1.152</f>
        <v>73.9584</v>
      </c>
    </row>
    <row r="99" spans="1:6" ht="17.25" customHeight="1">
      <c r="A99" s="2" t="s">
        <v>100</v>
      </c>
      <c r="B99" s="29"/>
      <c r="C99" s="10">
        <f>C98/B98*100</f>
        <v>36.22594779958087</v>
      </c>
      <c r="D99" s="10">
        <f>D98/C98*100</f>
        <v>121.9</v>
      </c>
      <c r="E99" s="29">
        <f>E98/D98*100</f>
        <v>138.4857211945925</v>
      </c>
      <c r="F99" s="10">
        <f>F98/E98*100</f>
        <v>115.19999999999999</v>
      </c>
    </row>
    <row r="100" spans="1:6" ht="16.5" customHeight="1">
      <c r="A100" s="33" t="s">
        <v>89</v>
      </c>
      <c r="B100" s="29">
        <v>5606.34</v>
      </c>
      <c r="C100" s="10">
        <v>8078.7</v>
      </c>
      <c r="D100" s="29">
        <f>C100*1.0062</f>
        <v>8128.787939999999</v>
      </c>
      <c r="E100" s="29">
        <f>D100*1.0062</f>
        <v>8179.186425227999</v>
      </c>
      <c r="F100" s="29">
        <f>E100*1.00613</f>
        <v>8229.324838014647</v>
      </c>
    </row>
    <row r="101" spans="1:6" ht="16.5" customHeight="1">
      <c r="A101" s="2" t="s">
        <v>100</v>
      </c>
      <c r="B101" s="10"/>
      <c r="C101" s="10">
        <f>C100/B100*100</f>
        <v>144.09935894005713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3653</v>
      </c>
      <c r="C111" s="43">
        <f>C113+C115+C117</f>
        <v>3799</v>
      </c>
      <c r="D111" s="43">
        <f>D113+D115+D117</f>
        <v>3941.942</v>
      </c>
      <c r="E111" s="43">
        <f>E113+E115+E117</f>
        <v>4046</v>
      </c>
      <c r="F111" s="43">
        <f>F113+F115+F117</f>
        <v>4137.6</v>
      </c>
    </row>
    <row r="112" spans="1:6" ht="14.25" customHeight="1">
      <c r="A112" s="2" t="s">
        <v>100</v>
      </c>
      <c r="B112" s="10"/>
      <c r="C112" s="29">
        <f>C111/B111*100</f>
        <v>103.99671502874351</v>
      </c>
      <c r="D112" s="29">
        <f>D111/C111*100</f>
        <v>103.76262174256384</v>
      </c>
      <c r="E112" s="29">
        <f>E111/D111*100</f>
        <v>102.63976486716446</v>
      </c>
      <c r="F112" s="29">
        <f>F111/E111*100</f>
        <v>102.26396440929312</v>
      </c>
    </row>
    <row r="113" spans="1:6" ht="14.25" customHeight="1">
      <c r="A113" s="33" t="s">
        <v>85</v>
      </c>
      <c r="B113" s="10">
        <v>1618</v>
      </c>
      <c r="C113" s="10">
        <v>1478</v>
      </c>
      <c r="D113" s="43">
        <f>C113*1.044</f>
        <v>1543.0320000000002</v>
      </c>
      <c r="E113" s="43">
        <v>1593</v>
      </c>
      <c r="F113" s="43">
        <f>E113*1.04</f>
        <v>1656.72</v>
      </c>
    </row>
    <row r="114" spans="1:6" ht="14.25" customHeight="1">
      <c r="A114" s="2" t="s">
        <v>100</v>
      </c>
      <c r="B114" s="10"/>
      <c r="C114" s="29">
        <f>C113/B113*100</f>
        <v>91.34734239802225</v>
      </c>
      <c r="D114" s="10">
        <f>D113/C113*100</f>
        <v>104.4</v>
      </c>
      <c r="E114" s="10">
        <f>E113/D113*100</f>
        <v>103.23829965937192</v>
      </c>
      <c r="F114" s="10">
        <f>F113/E113*100</f>
        <v>104</v>
      </c>
    </row>
    <row r="115" spans="1:7" ht="30">
      <c r="A115" s="33" t="s">
        <v>86</v>
      </c>
      <c r="B115" s="10">
        <v>295</v>
      </c>
      <c r="C115" s="10">
        <v>323</v>
      </c>
      <c r="D115" s="43">
        <f>C115*1.17</f>
        <v>377.90999999999997</v>
      </c>
      <c r="E115" s="43">
        <v>422</v>
      </c>
      <c r="F115" s="43">
        <f>E115*1.04</f>
        <v>438.88</v>
      </c>
      <c r="G115" s="44"/>
    </row>
    <row r="116" spans="1:6" ht="15">
      <c r="A116" s="2" t="s">
        <v>100</v>
      </c>
      <c r="B116" s="10"/>
      <c r="C116" s="29">
        <f>C115/B115*100</f>
        <v>109.49152542372882</v>
      </c>
      <c r="D116" s="29">
        <f>D115/C115*100</f>
        <v>117</v>
      </c>
      <c r="E116" s="29">
        <f>E115/D115*100</f>
        <v>111.66679897330054</v>
      </c>
      <c r="F116" s="29">
        <f>F115/E115*100</f>
        <v>104</v>
      </c>
    </row>
    <row r="117" spans="1:6" ht="14.25" customHeight="1">
      <c r="A117" s="33" t="s">
        <v>89</v>
      </c>
      <c r="B117" s="10">
        <v>1740</v>
      </c>
      <c r="C117" s="10">
        <v>1998</v>
      </c>
      <c r="D117" s="43">
        <v>2021</v>
      </c>
      <c r="E117" s="43">
        <v>2031</v>
      </c>
      <c r="F117" s="43">
        <v>2042</v>
      </c>
    </row>
    <row r="118" spans="1:6" ht="14.25" customHeight="1">
      <c r="A118" s="2" t="s">
        <v>100</v>
      </c>
      <c r="B118" s="10"/>
      <c r="C118" s="29">
        <f>C117/B117*100</f>
        <v>114.82758620689654</v>
      </c>
      <c r="D118" s="29">
        <f>D117/C117*100</f>
        <v>101.15115115115114</v>
      </c>
      <c r="E118" s="29">
        <f>E117/D117*100</f>
        <v>100.49480455220188</v>
      </c>
      <c r="F118" s="29">
        <f>F117/E117*100</f>
        <v>100.54160512063024</v>
      </c>
    </row>
    <row r="119" spans="1:6" ht="30">
      <c r="A119" s="32" t="s">
        <v>90</v>
      </c>
      <c r="B119" s="10">
        <f>B121+B123+B125</f>
        <v>1543</v>
      </c>
      <c r="C119" s="10">
        <f>C121+C123+C125</f>
        <v>1507</v>
      </c>
      <c r="D119" s="43">
        <f>D121+D123+D125</f>
        <v>1544.0149999999999</v>
      </c>
      <c r="E119" s="43">
        <f>E121+E123+E125</f>
        <v>1607.27425</v>
      </c>
      <c r="F119" s="43">
        <f>F121+F123+F125</f>
        <v>1693.046</v>
      </c>
    </row>
    <row r="120" spans="1:6" ht="15">
      <c r="A120" s="2" t="s">
        <v>100</v>
      </c>
      <c r="B120" s="10"/>
      <c r="C120" s="29">
        <f>C119/B119*100</f>
        <v>97.66688269604667</v>
      </c>
      <c r="D120" s="29">
        <f>D119/C119*100</f>
        <v>102.45620437956204</v>
      </c>
      <c r="E120" s="29">
        <f>E119/D119*100</f>
        <v>104.09706188087551</v>
      </c>
      <c r="F120" s="29">
        <f>F119/E119*100</f>
        <v>105.33647260260656</v>
      </c>
    </row>
    <row r="121" spans="1:6" ht="14.25" customHeight="1">
      <c r="A121" s="36" t="s">
        <v>85</v>
      </c>
      <c r="B121" s="10">
        <v>570</v>
      </c>
      <c r="C121" s="10">
        <v>520</v>
      </c>
      <c r="D121" s="43">
        <f>C121*1.013</f>
        <v>526.76</v>
      </c>
      <c r="E121" s="43">
        <v>533</v>
      </c>
      <c r="F121" s="43">
        <f>E121*1.062</f>
        <v>566.046</v>
      </c>
    </row>
    <row r="122" spans="1:6" ht="14.25" customHeight="1">
      <c r="A122" s="2" t="s">
        <v>100</v>
      </c>
      <c r="B122" s="10"/>
      <c r="C122" s="29">
        <f>C121/B121*100</f>
        <v>91.22807017543859</v>
      </c>
      <c r="D122" s="29">
        <f>D121/C121*100</f>
        <v>101.29999999999998</v>
      </c>
      <c r="E122" s="29">
        <f>E121/D121*100</f>
        <v>101.18460019743335</v>
      </c>
      <c r="F122" s="29">
        <f>F121/E121*100</f>
        <v>106.2</v>
      </c>
    </row>
    <row r="123" spans="1:6" ht="30">
      <c r="A123" s="36" t="s">
        <v>86</v>
      </c>
      <c r="B123" s="10">
        <v>180</v>
      </c>
      <c r="C123" s="10">
        <v>211</v>
      </c>
      <c r="D123" s="43">
        <f>C123*1.125</f>
        <v>237.375</v>
      </c>
      <c r="E123" s="43">
        <f>D123*1.206</f>
        <v>286.27425</v>
      </c>
      <c r="F123" s="43">
        <v>330</v>
      </c>
    </row>
    <row r="124" spans="1:6" ht="15">
      <c r="A124" s="2" t="s">
        <v>100</v>
      </c>
      <c r="B124" s="10"/>
      <c r="C124" s="29">
        <f>C123/B123*100</f>
        <v>117.22222222222223</v>
      </c>
      <c r="D124" s="29">
        <f>D123/C123*100</f>
        <v>112.5</v>
      </c>
      <c r="E124" s="29">
        <f>E123/D123*100</f>
        <v>120.6</v>
      </c>
      <c r="F124" s="29">
        <f>F123/E123*100</f>
        <v>115.27407721791253</v>
      </c>
    </row>
    <row r="125" spans="1:6" ht="14.25" customHeight="1">
      <c r="A125" s="36" t="s">
        <v>89</v>
      </c>
      <c r="B125" s="10">
        <v>793</v>
      </c>
      <c r="C125" s="10">
        <v>776</v>
      </c>
      <c r="D125" s="43">
        <f>C125*1.005</f>
        <v>779.8799999999999</v>
      </c>
      <c r="E125" s="43">
        <v>788</v>
      </c>
      <c r="F125" s="43">
        <v>797</v>
      </c>
    </row>
    <row r="126" spans="1:6" ht="14.25" customHeight="1">
      <c r="A126" s="2" t="s">
        <v>100</v>
      </c>
      <c r="B126" s="10"/>
      <c r="C126" s="29">
        <f>C125/B125*100</f>
        <v>97.8562421185372</v>
      </c>
      <c r="D126" s="29">
        <f>D125/C125*100</f>
        <v>100.49999999999999</v>
      </c>
      <c r="E126" s="29">
        <f>E125/D125*100</f>
        <v>101.04118582346004</v>
      </c>
      <c r="F126" s="29">
        <f>F125/E125*100</f>
        <v>101.14213197969544</v>
      </c>
    </row>
    <row r="127" spans="1:6" ht="14.25" customHeight="1">
      <c r="A127" s="30" t="s">
        <v>91</v>
      </c>
      <c r="B127" s="10">
        <f>B129+B131+B133</f>
        <v>4020</v>
      </c>
      <c r="C127" s="10">
        <f>C129+C131+C133</f>
        <v>4792</v>
      </c>
      <c r="D127" s="43">
        <f>D129+D131+D133</f>
        <v>5578.616</v>
      </c>
      <c r="E127" s="43">
        <f>E129+E131+E133</f>
        <v>5995.923304</v>
      </c>
      <c r="F127" s="43">
        <f>F129+F131+F133</f>
        <v>6185</v>
      </c>
    </row>
    <row r="128" spans="1:6" ht="14.25" customHeight="1">
      <c r="A128" s="2" t="s">
        <v>100</v>
      </c>
      <c r="B128" s="10"/>
      <c r="C128" s="29">
        <f>C127/B127*100</f>
        <v>119.20398009950249</v>
      </c>
      <c r="D128" s="29">
        <f>D127/C127*100</f>
        <v>116.4151919866444</v>
      </c>
      <c r="E128" s="29">
        <f>E127/D127*100</f>
        <v>107.48048089346891</v>
      </c>
      <c r="F128" s="29">
        <f>F127/E127*100</f>
        <v>103.15342085636526</v>
      </c>
    </row>
    <row r="129" spans="1:6" ht="14.25" customHeight="1">
      <c r="A129" s="33" t="s">
        <v>85</v>
      </c>
      <c r="B129" s="10">
        <v>1540</v>
      </c>
      <c r="C129" s="10">
        <v>2393</v>
      </c>
      <c r="D129" s="43">
        <v>2730</v>
      </c>
      <c r="E129" s="43">
        <v>2872</v>
      </c>
      <c r="F129" s="43">
        <v>2894</v>
      </c>
    </row>
    <row r="130" spans="1:6" ht="14.25" customHeight="1">
      <c r="A130" s="2" t="s">
        <v>100</v>
      </c>
      <c r="B130" s="10"/>
      <c r="C130" s="29">
        <f>C129/B129*100</f>
        <v>155.3896103896104</v>
      </c>
      <c r="D130" s="29">
        <f>D129/C129*100</f>
        <v>114.08274132887588</v>
      </c>
      <c r="E130" s="29">
        <f>E129/D129*100</f>
        <v>105.20146520146521</v>
      </c>
      <c r="F130" s="29">
        <f>F129/E129*100</f>
        <v>100.76601671309193</v>
      </c>
    </row>
    <row r="131" spans="1:6" ht="14.25" customHeight="1">
      <c r="A131" s="33" t="s">
        <v>86</v>
      </c>
      <c r="B131" s="10">
        <v>230</v>
      </c>
      <c r="C131" s="10">
        <v>344</v>
      </c>
      <c r="D131" s="43">
        <f>C131*1.464</f>
        <v>503.616</v>
      </c>
      <c r="E131" s="43">
        <f>D131*1.244</f>
        <v>626.498304</v>
      </c>
      <c r="F131" s="43">
        <v>665</v>
      </c>
    </row>
    <row r="132" spans="1:6" ht="14.25" customHeight="1">
      <c r="A132" s="2" t="s">
        <v>100</v>
      </c>
      <c r="B132" s="10"/>
      <c r="C132" s="29">
        <f>C131/B131*100</f>
        <v>149.56521739130434</v>
      </c>
      <c r="D132" s="29">
        <f>D131/C131*100</f>
        <v>146.4</v>
      </c>
      <c r="E132" s="29">
        <f>E131/D131*100</f>
        <v>124.4</v>
      </c>
      <c r="F132" s="29">
        <f>F131/E131*100</f>
        <v>106.14553874354942</v>
      </c>
    </row>
    <row r="133" spans="1:6" ht="14.25" customHeight="1">
      <c r="A133" s="33" t="s">
        <v>89</v>
      </c>
      <c r="B133" s="10">
        <v>2250</v>
      </c>
      <c r="C133" s="10">
        <v>2055</v>
      </c>
      <c r="D133" s="43">
        <v>2345</v>
      </c>
      <c r="E133" s="43">
        <f>D133*1.065</f>
        <v>2497.4249999999997</v>
      </c>
      <c r="F133" s="43">
        <v>2626</v>
      </c>
    </row>
    <row r="134" spans="1:6" ht="14.25" customHeight="1">
      <c r="A134" s="2" t="s">
        <v>100</v>
      </c>
      <c r="B134" s="10"/>
      <c r="C134" s="29">
        <f>C133/B133*100</f>
        <v>91.33333333333333</v>
      </c>
      <c r="D134" s="29">
        <f>D133/C133*100</f>
        <v>114.11192214111922</v>
      </c>
      <c r="E134" s="29">
        <f>E133/D133*100</f>
        <v>106.5</v>
      </c>
      <c r="F134" s="29">
        <f>F133/E133*100</f>
        <v>105.1483027518344</v>
      </c>
    </row>
    <row r="135" spans="1:6" ht="14.25" customHeight="1">
      <c r="A135" s="30" t="s">
        <v>92</v>
      </c>
      <c r="B135" s="10">
        <f>B137+B139+B141</f>
        <v>1315</v>
      </c>
      <c r="C135" s="10">
        <f>C137+C139+C141</f>
        <v>1307</v>
      </c>
      <c r="D135" s="43">
        <f>D137+D139+D141</f>
        <v>870.3149999999999</v>
      </c>
      <c r="E135" s="43">
        <f>E137+E139+E141</f>
        <v>877.6172069999999</v>
      </c>
      <c r="F135" s="43">
        <f>F137+F139+F141</f>
        <v>884.3880785939998</v>
      </c>
    </row>
    <row r="136" spans="1:6" ht="14.25" customHeight="1">
      <c r="A136" s="2" t="s">
        <v>100</v>
      </c>
      <c r="B136" s="10"/>
      <c r="C136" s="29">
        <f>C135/B135*100</f>
        <v>99.3916349809886</v>
      </c>
      <c r="D136" s="29">
        <f>D135/C135*100</f>
        <v>66.58875286916603</v>
      </c>
      <c r="E136" s="29">
        <f>E135/D135*100</f>
        <v>100.83903035107977</v>
      </c>
      <c r="F136" s="29">
        <f>F135/E135*100</f>
        <v>100.77150624896531</v>
      </c>
    </row>
    <row r="137" spans="1:6" ht="14.25" customHeight="1">
      <c r="A137" s="33" t="s">
        <v>85</v>
      </c>
      <c r="B137" s="10">
        <v>652</v>
      </c>
      <c r="C137" s="10">
        <v>500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29">
        <f>C137/B137*100</f>
        <v>76.68711656441718</v>
      </c>
      <c r="D138" s="10">
        <f>D137/C137*100</f>
        <v>0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24</v>
      </c>
      <c r="C139" s="10">
        <v>214</v>
      </c>
      <c r="D139" s="43">
        <f>C139*1.149</f>
        <v>245.886</v>
      </c>
      <c r="E139" s="43">
        <f>D139*1.017</f>
        <v>250.06606199999996</v>
      </c>
      <c r="F139" s="43">
        <f>E139*1.007</f>
        <v>251.81652443399994</v>
      </c>
    </row>
    <row r="140" spans="1:6" ht="14.25" customHeight="1">
      <c r="A140" s="2" t="s">
        <v>100</v>
      </c>
      <c r="B140" s="10"/>
      <c r="C140" s="29">
        <f>C139/B139*100</f>
        <v>891.6666666666666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639</v>
      </c>
      <c r="C141" s="10">
        <v>593</v>
      </c>
      <c r="D141" s="43">
        <f>C141*1.053</f>
        <v>624.429</v>
      </c>
      <c r="E141" s="43">
        <f>D141*1.005</f>
        <v>627.5511449999999</v>
      </c>
      <c r="F141" s="43">
        <f>E141*1.008</f>
        <v>632.5715541599999</v>
      </c>
    </row>
    <row r="142" spans="1:6" ht="14.25" customHeight="1">
      <c r="A142" s="2" t="s">
        <v>100</v>
      </c>
      <c r="B142" s="10"/>
      <c r="C142" s="10">
        <f>C141/B141*100</f>
        <v>92.80125195618153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66.42</v>
      </c>
      <c r="C143" s="38">
        <f>C145+C147+C149</f>
        <v>94.96</v>
      </c>
      <c r="D143" s="38">
        <f>D145+D147+D149</f>
        <v>95.41666199999999</v>
      </c>
      <c r="E143" s="38">
        <f>E145+E147+E149</f>
        <v>95.77014258240001</v>
      </c>
      <c r="F143" s="38">
        <f>F145+F147+F149</f>
        <v>96.1055146431072</v>
      </c>
    </row>
    <row r="144" spans="1:6" ht="14.25" customHeight="1">
      <c r="A144" s="2" t="s">
        <v>100</v>
      </c>
      <c r="B144" s="10"/>
      <c r="C144" s="29">
        <f>C143/B143*100</f>
        <v>142.968985245408</v>
      </c>
      <c r="D144" s="29">
        <f>D143/C143*100</f>
        <v>100.48089932603202</v>
      </c>
      <c r="E144" s="29">
        <f>E143/D143*100</f>
        <v>100.37046001714043</v>
      </c>
      <c r="F144" s="29">
        <f>F143/E143*100</f>
        <v>100.35018435982659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0.27</v>
      </c>
      <c r="C147" s="10">
        <v>0.22</v>
      </c>
      <c r="D147" s="38">
        <f>C147*1.224</f>
        <v>0.26928</v>
      </c>
      <c r="E147" s="38">
        <f>D147*1.182</f>
        <v>0.31828896</v>
      </c>
      <c r="F147" s="38">
        <f>E147*1.154</f>
        <v>0.36730545983999996</v>
      </c>
    </row>
    <row r="148" spans="1:6" ht="14.25" customHeight="1">
      <c r="A148" s="2" t="s">
        <v>100</v>
      </c>
      <c r="B148" s="10"/>
      <c r="C148" s="29">
        <f>C147/B147*100</f>
        <v>81.48148148148148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66.15</v>
      </c>
      <c r="C149" s="10">
        <v>94.74</v>
      </c>
      <c r="D149" s="38">
        <f>C149*1.0043</f>
        <v>95.147382</v>
      </c>
      <c r="E149" s="38">
        <f>D149*1.0032</f>
        <v>95.45185362240001</v>
      </c>
      <c r="F149" s="38">
        <f>E149*1.003</f>
        <v>95.7382091832672</v>
      </c>
    </row>
    <row r="150" spans="1:7" ht="14.25" customHeight="1">
      <c r="A150" s="2" t="s">
        <v>100</v>
      </c>
      <c r="B150" s="10"/>
      <c r="C150" s="29">
        <f>C149/B149*100</f>
        <v>143.21995464852606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  <c r="G150" s="41"/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I42" sqref="I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110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166580</v>
      </c>
      <c r="C35" s="43">
        <f>C37+C39+C41</f>
        <v>172844.1</v>
      </c>
      <c r="D35" s="43">
        <f>D37+D39+D41</f>
        <v>188274</v>
      </c>
      <c r="E35" s="43">
        <f>E37+E39+E41</f>
        <v>201443</v>
      </c>
      <c r="F35" s="43">
        <f>F37+F39+F41</f>
        <v>217000.1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53359</v>
      </c>
      <c r="C39" s="10">
        <v>56593.1</v>
      </c>
      <c r="D39" s="10">
        <v>61963.3</v>
      </c>
      <c r="E39" s="10">
        <v>67340.2</v>
      </c>
      <c r="F39" s="10">
        <v>73102.4</v>
      </c>
    </row>
    <row r="40" spans="1:6" ht="16.5" customHeight="1">
      <c r="A40" s="2" t="s">
        <v>100</v>
      </c>
      <c r="B40" s="10"/>
      <c r="C40" s="29">
        <f>C39/B39*100</f>
        <v>106.06102063381996</v>
      </c>
      <c r="D40" s="29">
        <f>D39/C39*100</f>
        <v>109.48914266933602</v>
      </c>
      <c r="E40" s="29">
        <f>E39/D39*100</f>
        <v>108.67755590809398</v>
      </c>
      <c r="F40" s="29">
        <f>F39/E39*100</f>
        <v>108.55685014300522</v>
      </c>
    </row>
    <row r="41" spans="1:6" ht="17.25" customHeight="1">
      <c r="A41" s="33" t="s">
        <v>87</v>
      </c>
      <c r="B41" s="10">
        <v>113221</v>
      </c>
      <c r="C41" s="10">
        <v>116251</v>
      </c>
      <c r="D41" s="10">
        <v>126310.7</v>
      </c>
      <c r="E41" s="10">
        <v>134102.8</v>
      </c>
      <c r="F41" s="10">
        <v>143897.7</v>
      </c>
    </row>
    <row r="42" spans="1:6" ht="17.25" customHeight="1">
      <c r="A42" s="2" t="s">
        <v>100</v>
      </c>
      <c r="B42" s="10"/>
      <c r="C42" s="29">
        <f>C41/B41*100</f>
        <v>102.67618198037466</v>
      </c>
      <c r="D42" s="29">
        <f>D41/C41*100</f>
        <v>108.65343093822848</v>
      </c>
      <c r="E42" s="29">
        <f>E41/D41*100</f>
        <v>106.16899439239906</v>
      </c>
      <c r="F42" s="29">
        <f>F41/E41*100</f>
        <v>107.30402348049408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4.6</v>
      </c>
      <c r="C44" s="10">
        <v>2.89</v>
      </c>
      <c r="D44" s="38">
        <f>C44*1.02</f>
        <v>2.9478</v>
      </c>
      <c r="E44" s="38">
        <f>D44*1.03</f>
        <v>3.036234</v>
      </c>
      <c r="F44" s="38">
        <f>E44*1.02</f>
        <v>3.0969586799999997</v>
      </c>
    </row>
    <row r="45" spans="1:6" ht="15">
      <c r="A45" s="2" t="s">
        <v>100</v>
      </c>
      <c r="B45" s="10"/>
      <c r="C45" s="29">
        <f>C44/B44*100</f>
        <v>62.82608695652174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0.38</v>
      </c>
      <c r="C46" s="10">
        <v>0.31</v>
      </c>
      <c r="D46" s="38">
        <f>C46*1.02</f>
        <v>0.3162</v>
      </c>
      <c r="E46" s="38">
        <f>D46*1.03</f>
        <v>0.325686</v>
      </c>
      <c r="F46" s="38">
        <f>E46*1.019</f>
        <v>0.33187403399999993</v>
      </c>
    </row>
    <row r="47" spans="1:6" ht="15">
      <c r="A47" s="2" t="s">
        <v>100</v>
      </c>
      <c r="B47" s="10"/>
      <c r="C47" s="29">
        <f>C46/B46*100</f>
        <v>81.57894736842105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0.15</v>
      </c>
      <c r="D48" s="38">
        <f>C48*1.032</f>
        <v>0.1548</v>
      </c>
      <c r="E48" s="38">
        <f>D48*1.03</f>
        <v>0.159444</v>
      </c>
      <c r="F48" s="38">
        <f>E48*1.032</f>
        <v>0.164546208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0.11</v>
      </c>
      <c r="C52" s="38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163.63636363636363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1.1</v>
      </c>
      <c r="C54" s="10">
        <f>C56+C58+C60</f>
        <v>1.12</v>
      </c>
      <c r="D54" s="38">
        <f>D56+D58+D60</f>
        <v>1.1424</v>
      </c>
      <c r="E54" s="38">
        <f>E56+E58+E60</f>
        <v>1.165248</v>
      </c>
      <c r="F54" s="38">
        <f>F56+F58+F60</f>
        <v>1.1955444480000001</v>
      </c>
    </row>
    <row r="55" spans="1:6" ht="15">
      <c r="A55" s="2" t="s">
        <v>100</v>
      </c>
      <c r="B55" s="10"/>
      <c r="C55" s="29">
        <f>C54/B54*100</f>
        <v>101.81818181818183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1.1</v>
      </c>
      <c r="C60" s="10">
        <v>1.12</v>
      </c>
      <c r="D60" s="38">
        <f>C60*1.02</f>
        <v>1.1424</v>
      </c>
      <c r="E60" s="38">
        <f>D60*1.02</f>
        <v>1.165248</v>
      </c>
      <c r="F60" s="38">
        <f>E60*1.026</f>
        <v>1.1955444480000001</v>
      </c>
    </row>
    <row r="61" spans="1:6" ht="15" customHeight="1">
      <c r="A61" s="2" t="s">
        <v>100</v>
      </c>
      <c r="B61" s="10"/>
      <c r="C61" s="29">
        <f>C60/B60*100</f>
        <v>101.81818181818183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0.213</v>
      </c>
      <c r="D62" s="10">
        <f>D64+D66+D68</f>
        <v>0.219</v>
      </c>
      <c r="E62" s="38">
        <f>E64+E66+E68</f>
        <v>0.227322</v>
      </c>
      <c r="F62" s="38">
        <f>F64+F66+F68</f>
        <v>0.23186844</v>
      </c>
    </row>
    <row r="63" spans="1:6" ht="15">
      <c r="A63" s="2" t="s">
        <v>100</v>
      </c>
      <c r="B63" s="10"/>
      <c r="C63" s="10">
        <f>C62/B62*100</f>
        <v>101.42857142857142</v>
      </c>
      <c r="D63" s="10">
        <f>D62/C62*100</f>
        <v>102.8169014084507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10">
        <v>0.213</v>
      </c>
      <c r="D68" s="10">
        <v>0.219</v>
      </c>
      <c r="E68" s="38">
        <f>D68*1.038</f>
        <v>0.227322</v>
      </c>
      <c r="F68" s="38">
        <f>E68*1.02</f>
        <v>0.23186844</v>
      </c>
    </row>
    <row r="69" spans="1:6" ht="15.75" customHeight="1">
      <c r="A69" s="2" t="s">
        <v>100</v>
      </c>
      <c r="B69" s="10"/>
      <c r="C69" s="10">
        <f>C68/B68*100</f>
        <v>101.42857142857142</v>
      </c>
      <c r="D69" s="10">
        <f>D68/C68*100</f>
        <v>102.8169014084507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0.03</v>
      </c>
      <c r="C70" s="10">
        <f>C72+C74+C76</f>
        <v>0.03</v>
      </c>
      <c r="D70" s="10">
        <f>D72+D74+D76</f>
        <v>0.03159</v>
      </c>
      <c r="E70" s="10">
        <f>E72+E74+E76</f>
        <v>0.03326427</v>
      </c>
      <c r="F70" s="10">
        <f>F72+F74+F76</f>
        <v>0.036590697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110.00000000000001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0.03</v>
      </c>
      <c r="C76" s="10">
        <v>0.03</v>
      </c>
      <c r="D76" s="42">
        <f>C76*1.053</f>
        <v>0.03159</v>
      </c>
      <c r="E76" s="42">
        <f>D76*1.053</f>
        <v>0.03326427</v>
      </c>
      <c r="F76" s="42">
        <f>E76*1.1</f>
        <v>0.036590697</v>
      </c>
    </row>
    <row r="77" spans="1:6" ht="15.75" customHeight="1">
      <c r="A77" s="2" t="s">
        <v>100</v>
      </c>
      <c r="B77" s="10"/>
      <c r="C77" s="10">
        <f>C76/B76*100</f>
        <v>100</v>
      </c>
      <c r="D77" s="10">
        <f>D76/C76*100</f>
        <v>105.3</v>
      </c>
      <c r="E77" s="10">
        <f>E76/D76*100</f>
        <v>105.3</v>
      </c>
      <c r="F77" s="10">
        <f>F76/E76*100</f>
        <v>110.00000000000001</v>
      </c>
    </row>
    <row r="78" spans="1:6" ht="16.5" customHeight="1">
      <c r="A78" s="30" t="s">
        <v>41</v>
      </c>
      <c r="B78" s="29">
        <f>B80+B82+B84</f>
        <v>0.71</v>
      </c>
      <c r="C78" s="10">
        <f>C80+C82+C84</f>
        <v>0.48300000000000004</v>
      </c>
      <c r="D78" s="10">
        <f>D80+D82+D84</f>
        <v>0.516239</v>
      </c>
      <c r="E78" s="10">
        <f>E80+E82+E84</f>
        <v>0.5440452</v>
      </c>
      <c r="F78" s="10">
        <f>F80+F82+F84</f>
        <v>0.5697181176</v>
      </c>
    </row>
    <row r="79" spans="1:6" ht="16.5" customHeight="1">
      <c r="A79" s="2" t="s">
        <v>100</v>
      </c>
      <c r="B79" s="10"/>
      <c r="C79" s="10">
        <f>C78/B78*100</f>
        <v>68.02816901408451</v>
      </c>
      <c r="D79" s="10">
        <f>D78/C78*100</f>
        <v>106.88178053830227</v>
      </c>
      <c r="E79" s="10">
        <f>E78/D78*100</f>
        <v>105.38630363068269</v>
      </c>
      <c r="F79" s="10">
        <f>F78/E78*100</f>
        <v>104.71889423893457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0.06</v>
      </c>
      <c r="C82" s="10">
        <v>0.083</v>
      </c>
      <c r="D82" s="10">
        <f>C82*1.333</f>
        <v>0.110639</v>
      </c>
      <c r="E82" s="10">
        <f>D82*1.2</f>
        <v>0.1327668</v>
      </c>
      <c r="F82" s="10">
        <f>E82*1.15</f>
        <v>0.15268181999999997</v>
      </c>
    </row>
    <row r="83" spans="1:6" ht="17.25" customHeight="1">
      <c r="A83" s="2" t="s">
        <v>100</v>
      </c>
      <c r="B83" s="10"/>
      <c r="C83" s="10">
        <f>C82/B82*100</f>
        <v>138.33333333333334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0.65</v>
      </c>
      <c r="C84" s="10">
        <v>0.4</v>
      </c>
      <c r="D84" s="10">
        <f>C84*1.014</f>
        <v>0.4056</v>
      </c>
      <c r="E84" s="10">
        <f>D84*1.014</f>
        <v>0.41127840000000004</v>
      </c>
      <c r="F84" s="10">
        <f>E84*1.014</f>
        <v>0.41703629760000005</v>
      </c>
    </row>
    <row r="85" spans="1:6" ht="15">
      <c r="A85" s="2" t="s">
        <v>100</v>
      </c>
      <c r="B85" s="10"/>
      <c r="C85" s="10">
        <f>C84/B84*100</f>
        <v>61.53846153846154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2.9699999999999998</v>
      </c>
      <c r="C86" s="29">
        <f>C88+C90+C92</f>
        <v>2.75</v>
      </c>
      <c r="D86" s="10">
        <f>D88+D90+D92</f>
        <v>2.828367</v>
      </c>
      <c r="E86" s="10">
        <f>E88+E90+E92</f>
        <v>2.9396223538000004</v>
      </c>
      <c r="F86" s="10">
        <f>F88+F90+F92</f>
        <v>3.05650423778556</v>
      </c>
    </row>
    <row r="87" spans="1:6" ht="15">
      <c r="A87" s="2" t="s">
        <v>100</v>
      </c>
      <c r="B87" s="10"/>
      <c r="C87" s="10">
        <f>C86/B86*100</f>
        <v>92.59259259259261</v>
      </c>
      <c r="D87" s="10">
        <f>D86/C86*100</f>
        <v>102.84970909090909</v>
      </c>
      <c r="E87" s="10">
        <f>E86/D86*100</f>
        <v>103.93355437254077</v>
      </c>
      <c r="F87" s="10">
        <f>F86/E86*100</f>
        <v>103.97608501767135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0.47</v>
      </c>
      <c r="C90" s="10">
        <v>0.46</v>
      </c>
      <c r="D90" s="10">
        <f>C90*1.139</f>
        <v>0.5239400000000001</v>
      </c>
      <c r="E90" s="10">
        <f>D90*1.171</f>
        <v>0.6135337400000002</v>
      </c>
      <c r="F90" s="10">
        <f>E90*1.167</f>
        <v>0.7159938745800002</v>
      </c>
    </row>
    <row r="91" spans="1:6" ht="18" customHeight="1">
      <c r="A91" s="2" t="s">
        <v>100</v>
      </c>
      <c r="B91" s="10"/>
      <c r="C91" s="10">
        <f>C90/B90*100</f>
        <v>97.87234042553192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2.5</v>
      </c>
      <c r="C92" s="10">
        <v>2.29</v>
      </c>
      <c r="D92" s="10">
        <f>C92*1.0063</f>
        <v>2.304427</v>
      </c>
      <c r="E92" s="10">
        <f>D92*1.0094</f>
        <v>2.3260886138</v>
      </c>
      <c r="F92" s="10">
        <f>E92*1.0062</f>
        <v>2.34051036320556</v>
      </c>
    </row>
    <row r="93" spans="1:6" ht="15">
      <c r="A93" s="2" t="s">
        <v>100</v>
      </c>
      <c r="B93" s="10"/>
      <c r="C93" s="10">
        <f>C92/B92*100</f>
        <v>91.60000000000001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650.5</v>
      </c>
      <c r="C94" s="10">
        <f>C96+C98+C100</f>
        <v>473.02</v>
      </c>
      <c r="D94" s="10">
        <f>D96+D98+D100</f>
        <v>475.952724</v>
      </c>
      <c r="E94" s="10">
        <f>E96+E98+E100</f>
        <v>478.90363088879997</v>
      </c>
      <c r="F94" s="10">
        <f>F96+F98+F100</f>
        <v>481.8393101461483</v>
      </c>
    </row>
    <row r="95" spans="1:6" ht="15">
      <c r="A95" s="2" t="s">
        <v>100</v>
      </c>
      <c r="B95" s="10"/>
      <c r="C95" s="10">
        <f>C94/B94*100</f>
        <v>72.7163720215219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96.9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>
        <f>C98/B98*100</f>
        <v>0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553.6</v>
      </c>
      <c r="C100" s="10">
        <v>473.02</v>
      </c>
      <c r="D100" s="29">
        <f>C100*1.0062</f>
        <v>475.952724</v>
      </c>
      <c r="E100" s="29">
        <f>D100*1.0062</f>
        <v>478.90363088879997</v>
      </c>
      <c r="F100" s="29">
        <f>E100*1.00613</f>
        <v>481.8393101461483</v>
      </c>
    </row>
    <row r="101" spans="1:6" ht="16.5" customHeight="1">
      <c r="A101" s="2" t="s">
        <v>100</v>
      </c>
      <c r="B101" s="10"/>
      <c r="C101" s="10">
        <f>C100/B100*100</f>
        <v>85.4443641618497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985</v>
      </c>
      <c r="C111" s="10">
        <f>C113+C115+C117</f>
        <v>986</v>
      </c>
      <c r="D111" s="43">
        <f>D113+D115+D117</f>
        <v>1032.02</v>
      </c>
      <c r="E111" s="43">
        <f>E113+E115+E117</f>
        <v>1067.8014999999998</v>
      </c>
      <c r="F111" s="43">
        <f>F113+F115+F117</f>
        <v>1081.9135516</v>
      </c>
    </row>
    <row r="112" spans="1:6" ht="14.25" customHeight="1">
      <c r="A112" s="2" t="s">
        <v>100</v>
      </c>
      <c r="B112" s="10"/>
      <c r="C112" s="29">
        <f>C111/B111*100</f>
        <v>100.1015228426396</v>
      </c>
      <c r="D112" s="29">
        <f>D111/C111*100</f>
        <v>104.66734279918863</v>
      </c>
      <c r="E112" s="29">
        <f>E111/D111*100</f>
        <v>103.46713241991432</v>
      </c>
      <c r="F112" s="29">
        <f>F111/E111*100</f>
        <v>101.32159878029765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234</v>
      </c>
      <c r="C115" s="10">
        <v>226</v>
      </c>
      <c r="D115" s="43">
        <f>C115*1.17</f>
        <v>264.41999999999996</v>
      </c>
      <c r="E115" s="43">
        <f>D115*1.115</f>
        <v>294.82829999999996</v>
      </c>
      <c r="F115" s="43">
        <f>E115*1.04</f>
        <v>306.62143199999997</v>
      </c>
    </row>
    <row r="116" spans="1:6" ht="15">
      <c r="A116" s="2" t="s">
        <v>100</v>
      </c>
      <c r="B116" s="10"/>
      <c r="C116" s="29">
        <f>C115/B115*100</f>
        <v>96.58119658119658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751</v>
      </c>
      <c r="C117" s="10">
        <v>760</v>
      </c>
      <c r="D117" s="46">
        <f>C117*1.01</f>
        <v>767.6</v>
      </c>
      <c r="E117" s="43">
        <f>D117*1.007</f>
        <v>772.9731999999999</v>
      </c>
      <c r="F117" s="46">
        <f>E117*1.003</f>
        <v>775.2921195999999</v>
      </c>
    </row>
    <row r="118" spans="1:6" ht="14.25" customHeight="1">
      <c r="A118" s="2" t="s">
        <v>100</v>
      </c>
      <c r="B118" s="10"/>
      <c r="C118" s="29">
        <f>C117/B117*100</f>
        <v>101.19840213049267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528</v>
      </c>
      <c r="C119" s="10">
        <f>C121+C123+C125</f>
        <v>509</v>
      </c>
      <c r="D119" s="43">
        <f>D121+D123+D125</f>
        <v>521.625</v>
      </c>
      <c r="E119" s="43">
        <f>E121+E123+E125</f>
        <v>544.509</v>
      </c>
      <c r="F119" s="43">
        <f>F121+F123+F125</f>
        <v>565.846155</v>
      </c>
    </row>
    <row r="120" spans="1:6" ht="15">
      <c r="A120" s="2" t="s">
        <v>100</v>
      </c>
      <c r="B120" s="10"/>
      <c r="C120" s="29">
        <f>C119/B119*100</f>
        <v>96.40151515151516</v>
      </c>
      <c r="D120" s="29">
        <f>D119/C119*100</f>
        <v>102.4803536345776</v>
      </c>
      <c r="E120" s="29">
        <f>E119/D119*100</f>
        <v>104.38705966930266</v>
      </c>
      <c r="F120" s="29">
        <f>F119/E119*100</f>
        <v>103.91860465116278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86</v>
      </c>
      <c r="C123" s="10">
        <v>84</v>
      </c>
      <c r="D123" s="43">
        <f>C123*1.125</f>
        <v>94.5</v>
      </c>
      <c r="E123" s="43">
        <f>D123*1.206</f>
        <v>113.967</v>
      </c>
      <c r="F123" s="43">
        <f>E123*1.157</f>
        <v>131.85981900000002</v>
      </c>
    </row>
    <row r="124" spans="1:6" ht="15">
      <c r="A124" s="2" t="s">
        <v>100</v>
      </c>
      <c r="B124" s="10"/>
      <c r="C124" s="29">
        <f>C123/B123*100</f>
        <v>97.67441860465115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442</v>
      </c>
      <c r="C125" s="10">
        <v>425</v>
      </c>
      <c r="D125" s="29">
        <f>C125*1.005</f>
        <v>427.12499999999994</v>
      </c>
      <c r="E125" s="29">
        <f>D125*1.008</f>
        <v>430.542</v>
      </c>
      <c r="F125" s="29">
        <f>E125*1.008</f>
        <v>433.986336</v>
      </c>
    </row>
    <row r="126" spans="1:6" ht="14.25" customHeight="1">
      <c r="A126" s="2" t="s">
        <v>100</v>
      </c>
      <c r="B126" s="10"/>
      <c r="C126" s="29">
        <f>C125/B125*100</f>
        <v>96.15384615384616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286</v>
      </c>
      <c r="C127" s="10">
        <f>C129+C131+C133</f>
        <v>328</v>
      </c>
      <c r="D127" s="43">
        <f>D129+D131+D133</f>
        <v>398.868</v>
      </c>
      <c r="E127" s="43">
        <f>E129+E131+E133</f>
        <v>444.97273199999995</v>
      </c>
      <c r="F127" s="43">
        <f>F129+F131+F133</f>
        <v>469.044405816</v>
      </c>
    </row>
    <row r="128" spans="1:6" ht="14.25" customHeight="1">
      <c r="A128" s="2" t="s">
        <v>100</v>
      </c>
      <c r="B128" s="10"/>
      <c r="C128" s="29">
        <f>C127/B127*100</f>
        <v>114.6853146853147</v>
      </c>
      <c r="D128" s="29">
        <f>D127/C127*100</f>
        <v>121.6060975609756</v>
      </c>
      <c r="E128" s="29">
        <f>E127/D127*100</f>
        <v>111.55889467192152</v>
      </c>
      <c r="F128" s="29">
        <f>F127/E127*100</f>
        <v>105.40969638921607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6</v>
      </c>
      <c r="C131" s="10">
        <v>77</v>
      </c>
      <c r="D131" s="43">
        <f>C131*1.464</f>
        <v>112.728</v>
      </c>
      <c r="E131" s="43">
        <f>D131*1.244</f>
        <v>140.233632</v>
      </c>
      <c r="F131" s="43">
        <f>E131*1.063</f>
        <v>149.068350816</v>
      </c>
    </row>
    <row r="132" spans="1:6" ht="14.25" customHeight="1">
      <c r="A132" s="2" t="s">
        <v>100</v>
      </c>
      <c r="B132" s="10"/>
      <c r="C132" s="29">
        <f>C131/B131*100</f>
        <v>1283.3333333333335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280</v>
      </c>
      <c r="C133" s="10">
        <v>251</v>
      </c>
      <c r="D133" s="43">
        <f>C133*1.14</f>
        <v>286.14</v>
      </c>
      <c r="E133" s="43">
        <f>D133*1.065</f>
        <v>304.73909999999995</v>
      </c>
      <c r="F133" s="43">
        <f>E133*1.05</f>
        <v>319.976055</v>
      </c>
    </row>
    <row r="134" spans="1:6" ht="14.25" customHeight="1">
      <c r="A134" s="2" t="s">
        <v>100</v>
      </c>
      <c r="B134" s="10"/>
      <c r="C134" s="29">
        <f>C133/B133*100</f>
        <v>89.64285714285715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2094</v>
      </c>
      <c r="C135" s="10">
        <f>C137+C139+C141</f>
        <v>2202</v>
      </c>
      <c r="D135" s="43">
        <f>D137+D139+D141</f>
        <v>2458.962</v>
      </c>
      <c r="E135" s="43">
        <f>E137+E139+E141</f>
        <v>2491.401078</v>
      </c>
      <c r="F135" s="43">
        <f>F137+F139+F141</f>
        <v>2509.625059911</v>
      </c>
    </row>
    <row r="136" spans="1:6" ht="14.25" customHeight="1">
      <c r="A136" s="2" t="s">
        <v>100</v>
      </c>
      <c r="B136" s="10"/>
      <c r="C136" s="29">
        <f>C135/B135*100</f>
        <v>105.15759312320915</v>
      </c>
      <c r="D136" s="29">
        <f>D135/C135*100</f>
        <v>111.66948228882833</v>
      </c>
      <c r="E136" s="29">
        <f>E135/D135*100</f>
        <v>101.31921835310997</v>
      </c>
      <c r="F136" s="29">
        <f>F135/E135*100</f>
        <v>100.73147523583916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1333</v>
      </c>
      <c r="C139" s="10">
        <v>1461</v>
      </c>
      <c r="D139" s="43">
        <f>C139*1.149</f>
        <v>1678.689</v>
      </c>
      <c r="E139" s="43">
        <f>D139*1.017</f>
        <v>1707.226713</v>
      </c>
      <c r="F139" s="43">
        <f>E139*1.007</f>
        <v>1719.177299991</v>
      </c>
    </row>
    <row r="140" spans="1:6" ht="14.25" customHeight="1">
      <c r="A140" s="2" t="s">
        <v>100</v>
      </c>
      <c r="B140" s="10"/>
      <c r="C140" s="29">
        <f>C139/B139*100</f>
        <v>109.60240060015003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761</v>
      </c>
      <c r="C141" s="10">
        <v>741</v>
      </c>
      <c r="D141" s="43">
        <f>C141*1.053</f>
        <v>780.2729999999999</v>
      </c>
      <c r="E141" s="43">
        <f>D141*1.005</f>
        <v>784.1743649999999</v>
      </c>
      <c r="F141" s="43">
        <f>E141*1.008</f>
        <v>790.4477599199998</v>
      </c>
    </row>
    <row r="142" spans="1:6" ht="14.25" customHeight="1">
      <c r="A142" s="2" t="s">
        <v>100</v>
      </c>
      <c r="B142" s="10"/>
      <c r="C142" s="29">
        <f>C141/B141*100</f>
        <v>97.3718791064389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6.7700000000000005</v>
      </c>
      <c r="C143" s="10">
        <f>C145+C147+C149</f>
        <v>5.55</v>
      </c>
      <c r="D143" s="38">
        <f>D145+D147+D149</f>
        <v>5.573865</v>
      </c>
      <c r="E143" s="38">
        <f>E145+E147+E149</f>
        <v>5.591701368</v>
      </c>
      <c r="F143" s="38">
        <f>F145+F147+F149</f>
        <v>5.608476472103999</v>
      </c>
    </row>
    <row r="144" spans="1:6" ht="14.25" customHeight="1">
      <c r="A144" s="2" t="s">
        <v>100</v>
      </c>
      <c r="B144" s="10"/>
      <c r="C144" s="29">
        <f>C143/B143*100</f>
        <v>81.97932053175775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0.24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>
        <f>C147/B147*100</f>
        <v>0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6.53</v>
      </c>
      <c r="C149" s="10">
        <v>5.55</v>
      </c>
      <c r="D149" s="38">
        <f>C149*1.0043</f>
        <v>5.573865</v>
      </c>
      <c r="E149" s="38">
        <f>D149*1.0032</f>
        <v>5.591701368</v>
      </c>
      <c r="F149" s="38">
        <f>E149*1.003</f>
        <v>5.608476472103999</v>
      </c>
    </row>
    <row r="150" spans="1:6" ht="14.25" customHeight="1">
      <c r="A150" s="2" t="s">
        <v>100</v>
      </c>
      <c r="B150" s="10"/>
      <c r="C150" s="29">
        <f>C149/B149*100</f>
        <v>84.99234303215925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46">
      <selection activeCell="I41" sqref="I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111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203720</v>
      </c>
      <c r="C35" s="43">
        <f>C37+C39+C41</f>
        <v>214673.2</v>
      </c>
      <c r="D35" s="43">
        <f>D37+D39+D41</f>
        <v>233291.7</v>
      </c>
      <c r="E35" s="43">
        <f>E37+E39+E41</f>
        <v>251795.6</v>
      </c>
      <c r="F35" s="43">
        <f>F37+F39+F41</f>
        <v>273767.4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91639</v>
      </c>
      <c r="C37" s="10">
        <v>99401.1</v>
      </c>
      <c r="D37" s="10">
        <v>107994.6</v>
      </c>
      <c r="E37" s="10">
        <v>118604</v>
      </c>
      <c r="F37" s="10">
        <v>130758</v>
      </c>
    </row>
    <row r="38" spans="1:6" ht="15" customHeight="1">
      <c r="A38" s="2" t="s">
        <v>100</v>
      </c>
      <c r="B38" s="10"/>
      <c r="C38" s="29">
        <f>C37/B37*100</f>
        <v>108.47030194567814</v>
      </c>
      <c r="D38" s="29">
        <f>D37/C37*100</f>
        <v>108.64527656132579</v>
      </c>
      <c r="E38" s="29">
        <f>E37/D37*100</f>
        <v>109.82400971900445</v>
      </c>
      <c r="F38" s="29">
        <f>F37/E37*100</f>
        <v>110.2475464571178</v>
      </c>
    </row>
    <row r="39" spans="1:6" ht="29.25" customHeight="1">
      <c r="A39" s="33" t="s">
        <v>86</v>
      </c>
      <c r="B39" s="10">
        <v>5659</v>
      </c>
      <c r="C39" s="29">
        <v>6002</v>
      </c>
      <c r="D39" s="29">
        <v>6571.5</v>
      </c>
      <c r="E39" s="29">
        <v>7141.8</v>
      </c>
      <c r="F39" s="29">
        <v>7752.9</v>
      </c>
    </row>
    <row r="40" spans="1:6" ht="16.5" customHeight="1">
      <c r="A40" s="2" t="s">
        <v>100</v>
      </c>
      <c r="B40" s="10"/>
      <c r="C40" s="29">
        <f>C39/B39*100</f>
        <v>106.06114154444248</v>
      </c>
      <c r="D40" s="29">
        <f>D39/C39*100</f>
        <v>109.48850383205597</v>
      </c>
      <c r="E40" s="29">
        <f>E39/D39*100</f>
        <v>108.67838393060944</v>
      </c>
      <c r="F40" s="29">
        <f>F39/E39*100</f>
        <v>108.55666638662522</v>
      </c>
    </row>
    <row r="41" spans="1:6" ht="17.25" customHeight="1">
      <c r="A41" s="33" t="s">
        <v>87</v>
      </c>
      <c r="B41" s="10">
        <v>106422</v>
      </c>
      <c r="C41" s="29">
        <v>109270.1</v>
      </c>
      <c r="D41" s="29">
        <v>118725.6</v>
      </c>
      <c r="E41" s="29">
        <v>126049.8</v>
      </c>
      <c r="F41" s="29">
        <v>135256.5</v>
      </c>
    </row>
    <row r="42" spans="1:6" ht="17.25" customHeight="1">
      <c r="A42" s="2" t="s">
        <v>100</v>
      </c>
      <c r="B42" s="10"/>
      <c r="C42" s="29">
        <f>C41/B41*100</f>
        <v>102.6762323579711</v>
      </c>
      <c r="D42" s="29">
        <f>D41/C41*100</f>
        <v>108.6533278545549</v>
      </c>
      <c r="E42" s="29">
        <f>E41/D41*100</f>
        <v>106.16901493864846</v>
      </c>
      <c r="F42" s="29">
        <f>F41/E41*100</f>
        <v>107.30401793576824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7.67</v>
      </c>
      <c r="C44" s="10">
        <v>8.88</v>
      </c>
      <c r="D44" s="38">
        <f>C44*1.02</f>
        <v>9.0576</v>
      </c>
      <c r="E44" s="38">
        <f>D44*1.03</f>
        <v>9.329328</v>
      </c>
      <c r="F44" s="38">
        <f>E44*1.02</f>
        <v>9.51591456</v>
      </c>
    </row>
    <row r="45" spans="1:7" ht="15">
      <c r="A45" s="2" t="s">
        <v>100</v>
      </c>
      <c r="B45" s="10"/>
      <c r="C45" s="29">
        <f>C44/B44*100</f>
        <v>115.77574967405478</v>
      </c>
      <c r="D45" s="29">
        <f>D44/C44*100</f>
        <v>102</v>
      </c>
      <c r="E45" s="29">
        <f>E44/D44*100</f>
        <v>103</v>
      </c>
      <c r="F45" s="29">
        <f>F44/E44*100</f>
        <v>102</v>
      </c>
      <c r="G45" s="41"/>
    </row>
    <row r="46" spans="1:6" ht="15">
      <c r="A46" s="30" t="s">
        <v>3</v>
      </c>
      <c r="B46" s="10">
        <v>3.13</v>
      </c>
      <c r="C46" s="10">
        <v>3.98</v>
      </c>
      <c r="D46" s="38">
        <f>C46*1.02</f>
        <v>4.0596</v>
      </c>
      <c r="E46" s="38">
        <f>D46*1.03</f>
        <v>4.181388</v>
      </c>
      <c r="F46" s="38">
        <f>E46*1.019</f>
        <v>4.260834372</v>
      </c>
    </row>
    <row r="47" spans="1:6" ht="15">
      <c r="A47" s="2" t="s">
        <v>100</v>
      </c>
      <c r="B47" s="10"/>
      <c r="C47" s="29">
        <f>C46/B46*100</f>
        <v>127.15654952076679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0.16</v>
      </c>
      <c r="D48" s="38">
        <f>C48*1.032</f>
        <v>0.16512000000000002</v>
      </c>
      <c r="E48" s="38">
        <f>D48*1.03</f>
        <v>0.17007360000000002</v>
      </c>
      <c r="F48" s="38">
        <f>E48*1.032</f>
        <v>0.17551595520000002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0.7</v>
      </c>
      <c r="C52" s="10">
        <v>0.61</v>
      </c>
      <c r="D52" s="38">
        <f>C52*1.043</f>
        <v>0.63623</v>
      </c>
      <c r="E52" s="38">
        <f>D52*1.058</f>
        <v>0.67313134</v>
      </c>
      <c r="F52" s="38">
        <f>E52*1.029</f>
        <v>0.6926521488599999</v>
      </c>
    </row>
    <row r="53" spans="1:6" ht="15">
      <c r="A53" s="2" t="s">
        <v>100</v>
      </c>
      <c r="B53" s="10"/>
      <c r="C53" s="29">
        <f>C52/B52*100</f>
        <v>87.14285714285714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</v>
      </c>
      <c r="C54" s="10">
        <f>C56+C58+C60</f>
        <v>0.8</v>
      </c>
      <c r="D54" s="29">
        <f>D56+D58+D60</f>
        <v>0.8160000000000001</v>
      </c>
      <c r="E54" s="29">
        <f>E56+E58+E60</f>
        <v>0.8323200000000001</v>
      </c>
      <c r="F54" s="29">
        <f>F56+F58+F60</f>
        <v>0.8539603200000001</v>
      </c>
    </row>
    <row r="55" spans="1:6" ht="15">
      <c r="A55" s="2" t="s">
        <v>100</v>
      </c>
      <c r="B55" s="10"/>
      <c r="C55" s="29">
        <f>C54/B54*100</f>
        <v>100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0.8</v>
      </c>
      <c r="C60" s="10">
        <v>0.8</v>
      </c>
      <c r="D60" s="38">
        <f>C60*1.02</f>
        <v>0.8160000000000001</v>
      </c>
      <c r="E60" s="38">
        <f>D60*1.02</f>
        <v>0.8323200000000001</v>
      </c>
      <c r="F60" s="29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0.219</v>
      </c>
      <c r="D62" s="10">
        <f>D64+D66+D68</f>
        <v>0.224</v>
      </c>
      <c r="E62" s="38">
        <f>E64+E66+E68</f>
        <v>0.23251200000000002</v>
      </c>
      <c r="F62" s="38">
        <f>F64+F66+F68</f>
        <v>0.23716224000000002</v>
      </c>
    </row>
    <row r="63" spans="1:6" ht="15">
      <c r="A63" s="2" t="s">
        <v>100</v>
      </c>
      <c r="B63" s="10"/>
      <c r="C63" s="29">
        <f>C62/B62*100</f>
        <v>104.28571428571429</v>
      </c>
      <c r="D63" s="29">
        <f>D62/C62*100</f>
        <v>102.28310502283105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42">
        <v>0.219</v>
      </c>
      <c r="D68" s="42">
        <v>0.224</v>
      </c>
      <c r="E68" s="38">
        <f>D68*1.038</f>
        <v>0.23251200000000002</v>
      </c>
      <c r="F68" s="38">
        <f>E68*1.02</f>
        <v>0.23716224000000002</v>
      </c>
    </row>
    <row r="69" spans="1:6" ht="15.75" customHeight="1">
      <c r="A69" s="2" t="s">
        <v>100</v>
      </c>
      <c r="B69" s="10"/>
      <c r="C69" s="29">
        <f>C68/B68*100</f>
        <v>104.28571428571429</v>
      </c>
      <c r="D69" s="29">
        <f>D68/C68*100</f>
        <v>102.28310502283105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0.36</v>
      </c>
      <c r="C78" s="29">
        <f>C80+C82+C84</f>
        <v>0.437</v>
      </c>
      <c r="D78" s="10">
        <f>D80+D82+D84</f>
        <v>0.447067</v>
      </c>
      <c r="E78" s="10">
        <f>E80+E82+E84</f>
        <v>0.454843848</v>
      </c>
      <c r="F78" s="10">
        <f>F80+F82+F84</f>
        <v>0.462667006848</v>
      </c>
    </row>
    <row r="79" spans="1:6" ht="16.5" customHeight="1">
      <c r="A79" s="2" t="s">
        <v>100</v>
      </c>
      <c r="B79" s="10"/>
      <c r="C79" s="10">
        <f>C78/B78*100</f>
        <v>121.3888888888889</v>
      </c>
      <c r="D79" s="10">
        <f>D78/C78*100</f>
        <v>102.30366132723113</v>
      </c>
      <c r="E79" s="10">
        <f>E78/D78*100</f>
        <v>101.73952629024285</v>
      </c>
      <c r="F79" s="10">
        <f>F78/E78*100</f>
        <v>101.71996584814751</v>
      </c>
    </row>
    <row r="80" spans="1:6" ht="14.25" customHeight="1">
      <c r="A80" s="33" t="s">
        <v>85</v>
      </c>
      <c r="B80" s="10">
        <v>0.06</v>
      </c>
      <c r="C80" s="38">
        <v>0.066</v>
      </c>
      <c r="D80" s="38">
        <f>C80*1.069</f>
        <v>0.070554</v>
      </c>
      <c r="E80" s="10">
        <f>D80*1.032</f>
        <v>0.072811728</v>
      </c>
      <c r="F80" s="10">
        <f>E80*1.031</f>
        <v>0.075068891568</v>
      </c>
    </row>
    <row r="81" spans="1:6" ht="14.25" customHeight="1">
      <c r="A81" s="2" t="s">
        <v>100</v>
      </c>
      <c r="B81" s="10"/>
      <c r="C81" s="10">
        <f>C80/B80*100</f>
        <v>110.00000000000001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0.001</v>
      </c>
      <c r="D82" s="10">
        <f>C82*1.333</f>
        <v>0.001333</v>
      </c>
      <c r="E82" s="10">
        <f>D82*1.2</f>
        <v>0.0015995999999999999</v>
      </c>
      <c r="F82" s="10">
        <f>E82*1.15</f>
        <v>0.0018395399999999998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29">
        <v>0.37</v>
      </c>
      <c r="D84" s="10">
        <f>C84*1.014</f>
        <v>0.37518</v>
      </c>
      <c r="E84" s="10">
        <f>D84*1.014</f>
        <v>0.38043252</v>
      </c>
      <c r="F84" s="10">
        <f>E84*1.014</f>
        <v>0.38575857528</v>
      </c>
    </row>
    <row r="85" spans="1:6" ht="15">
      <c r="A85" s="2" t="s">
        <v>100</v>
      </c>
      <c r="B85" s="10"/>
      <c r="C85" s="10">
        <f>C84/B84*100</f>
        <v>123.33333333333334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3.9000000000000004</v>
      </c>
      <c r="C86" s="10">
        <f>C88+C90+C92</f>
        <v>3.37</v>
      </c>
      <c r="D86" s="10">
        <f>D88+D90+D92</f>
        <v>3.420402</v>
      </c>
      <c r="E86" s="10">
        <f>E88+E90+E92</f>
        <v>3.4858737398</v>
      </c>
      <c r="F86" s="10">
        <f>F88+F90+F92</f>
        <v>3.60283330295736</v>
      </c>
    </row>
    <row r="87" spans="1:6" ht="15">
      <c r="A87" s="2" t="s">
        <v>100</v>
      </c>
      <c r="B87" s="10"/>
      <c r="C87" s="10">
        <f>C86/B86*100</f>
        <v>86.41025641025641</v>
      </c>
      <c r="D87" s="10">
        <f>D86/C86*100</f>
        <v>101.49560830860534</v>
      </c>
      <c r="E87" s="10">
        <f>E86/D86*100</f>
        <v>101.91415335975127</v>
      </c>
      <c r="F87" s="10">
        <f>F86/E86*100</f>
        <v>103.3552438179838</v>
      </c>
    </row>
    <row r="88" spans="1:6" ht="15" customHeight="1">
      <c r="A88" s="33" t="s">
        <v>85</v>
      </c>
      <c r="B88" s="10">
        <v>1.3</v>
      </c>
      <c r="C88" s="10">
        <v>0.99</v>
      </c>
      <c r="D88" s="10">
        <f>C88*1.017</f>
        <v>1.00683</v>
      </c>
      <c r="E88" s="10">
        <f>D88*1.0169</f>
        <v>1.0238454269999997</v>
      </c>
      <c r="F88" s="10">
        <f>E88*1.07</f>
        <v>1.0955146068899997</v>
      </c>
    </row>
    <row r="89" spans="1:6" ht="15" customHeight="1">
      <c r="A89" s="2" t="s">
        <v>100</v>
      </c>
      <c r="B89" s="10"/>
      <c r="C89" s="10">
        <f>C88/B88*100</f>
        <v>76.15384615384615</v>
      </c>
      <c r="D89" s="10">
        <f>D88/C88*100</f>
        <v>101.69999999999999</v>
      </c>
      <c r="E89" s="10">
        <f>E88/D88*100</f>
        <v>101.69</v>
      </c>
      <c r="F89" s="10">
        <f>F88/E88*100</f>
        <v>107</v>
      </c>
    </row>
    <row r="90" spans="1:6" ht="30" customHeight="1">
      <c r="A90" s="33" t="s">
        <v>86</v>
      </c>
      <c r="B90" s="10">
        <v>0</v>
      </c>
      <c r="C90" s="10">
        <v>0.14</v>
      </c>
      <c r="D90" s="10">
        <f>C90*1.139</f>
        <v>0.15946000000000002</v>
      </c>
      <c r="E90" s="10">
        <f>D90*1.171</f>
        <v>0.18672766000000002</v>
      </c>
      <c r="F90" s="10">
        <f>E90*1.167</f>
        <v>0.21791117922000003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2.6</v>
      </c>
      <c r="C92" s="10">
        <v>2.24</v>
      </c>
      <c r="D92" s="10">
        <f>C92*1.0063</f>
        <v>2.254112</v>
      </c>
      <c r="E92" s="10">
        <f>D92*1.0094</f>
        <v>2.2753006528000004</v>
      </c>
      <c r="F92" s="10">
        <f>E92*1.0062</f>
        <v>2.28940751684736</v>
      </c>
    </row>
    <row r="93" spans="1:6" ht="15">
      <c r="A93" s="2" t="s">
        <v>100</v>
      </c>
      <c r="B93" s="10"/>
      <c r="C93" s="10">
        <f>C92/B92*100</f>
        <v>86.15384615384616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43">
        <f>B96+B98+B100</f>
        <v>662.7</v>
      </c>
      <c r="C94" s="29">
        <f>C96+C98+C100</f>
        <v>615.13</v>
      </c>
      <c r="D94" s="10">
        <f>D96+D98+D100</f>
        <v>621.167566</v>
      </c>
      <c r="E94" s="10">
        <f>E96+E98+E100</f>
        <v>626.4417009442</v>
      </c>
      <c r="F94" s="10">
        <f>F96+F98+F100</f>
        <v>632.359039372302</v>
      </c>
    </row>
    <row r="95" spans="1:6" ht="15">
      <c r="A95" s="2" t="s">
        <v>100</v>
      </c>
      <c r="B95" s="10"/>
      <c r="C95" s="10">
        <f>C94/B94*100</f>
        <v>92.82178964840801</v>
      </c>
      <c r="D95" s="10">
        <f>D94/C94*100</f>
        <v>100.9815105750004</v>
      </c>
      <c r="E95" s="10">
        <f>E94/D94*100</f>
        <v>100.84906798630242</v>
      </c>
      <c r="F95" s="10">
        <f>F94/E94*100</f>
        <v>100.94459523035954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10.45</v>
      </c>
      <c r="D98" s="29">
        <f>C98*1.219</f>
        <v>12.73855</v>
      </c>
      <c r="E98" s="29">
        <f>D98*1.1179</f>
        <v>14.240425044999999</v>
      </c>
      <c r="F98" s="29">
        <f>E98*1.152</f>
        <v>16.40496965184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43">
        <v>662.7</v>
      </c>
      <c r="C100" s="29">
        <v>604.68</v>
      </c>
      <c r="D100" s="29">
        <f>C100*1.0062</f>
        <v>608.4290159999999</v>
      </c>
      <c r="E100" s="29">
        <f>D100*1.0062</f>
        <v>612.2012758991999</v>
      </c>
      <c r="F100" s="29">
        <f>E100*1.00613</f>
        <v>615.954069720462</v>
      </c>
    </row>
    <row r="101" spans="1:6" ht="16.5" customHeight="1">
      <c r="A101" s="2" t="s">
        <v>100</v>
      </c>
      <c r="B101" s="10"/>
      <c r="C101" s="10">
        <f>C100/B100*100</f>
        <v>91.24490719782705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1963</v>
      </c>
      <c r="C111" s="10">
        <f>C113+C115+C117</f>
        <v>2053</v>
      </c>
      <c r="D111" s="43">
        <f>D113+D115+D117</f>
        <v>2130.82</v>
      </c>
      <c r="E111" s="43">
        <f>E113+E115+E117</f>
        <v>2190.13508</v>
      </c>
      <c r="F111" s="43">
        <f>F113+F115+F117</f>
        <v>2249.018468</v>
      </c>
    </row>
    <row r="112" spans="1:6" ht="14.25" customHeight="1">
      <c r="A112" s="2" t="s">
        <v>100</v>
      </c>
      <c r="B112" s="10"/>
      <c r="C112" s="29">
        <f>C111/B111*100</f>
        <v>104.58481915435559</v>
      </c>
      <c r="D112" s="29">
        <f>D111/C111*100</f>
        <v>103.79055041402825</v>
      </c>
      <c r="E112" s="29">
        <f>E111/D111*100</f>
        <v>102.78367389080259</v>
      </c>
      <c r="F112" s="29">
        <f>F111/E111*100</f>
        <v>102.68857334589609</v>
      </c>
    </row>
    <row r="113" spans="1:6" ht="14.25" customHeight="1">
      <c r="A113" s="33" t="s">
        <v>85</v>
      </c>
      <c r="B113" s="10">
        <v>1170</v>
      </c>
      <c r="C113" s="10">
        <v>1125</v>
      </c>
      <c r="D113" s="43">
        <f>C113*1.044</f>
        <v>1174.5</v>
      </c>
      <c r="E113" s="43">
        <f>D113*1.032</f>
        <v>1212.084</v>
      </c>
      <c r="F113" s="43">
        <f>E113*1.04</f>
        <v>1260.56736</v>
      </c>
    </row>
    <row r="114" spans="1:6" ht="14.25" customHeight="1">
      <c r="A114" s="2" t="s">
        <v>100</v>
      </c>
      <c r="B114" s="10"/>
      <c r="C114" s="29">
        <f>C113/B113*100</f>
        <v>96.15384615384616</v>
      </c>
      <c r="D114" s="29">
        <f>D113/C113*100</f>
        <v>104.4</v>
      </c>
      <c r="E114" s="29">
        <f>E113/D113*100</f>
        <v>103.2</v>
      </c>
      <c r="F114" s="29">
        <f>F113/E113*100</f>
        <v>104</v>
      </c>
    </row>
    <row r="115" spans="1:6" ht="30">
      <c r="A115" s="33" t="s">
        <v>86</v>
      </c>
      <c r="B115" s="10">
        <v>0</v>
      </c>
      <c r="C115" s="10">
        <v>119</v>
      </c>
      <c r="D115" s="43">
        <f>C115*1.17</f>
        <v>139.23</v>
      </c>
      <c r="E115" s="43">
        <f>D115*1.115</f>
        <v>155.24145</v>
      </c>
      <c r="F115" s="43">
        <f>E115*1.04</f>
        <v>161.451108</v>
      </c>
    </row>
    <row r="116" spans="1:7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  <c r="G116" s="41"/>
    </row>
    <row r="117" spans="1:6" ht="14.25" customHeight="1">
      <c r="A117" s="33" t="s">
        <v>89</v>
      </c>
      <c r="B117" s="10">
        <v>793</v>
      </c>
      <c r="C117" s="10">
        <v>809</v>
      </c>
      <c r="D117" s="43">
        <f>C117*1.01</f>
        <v>817.09</v>
      </c>
      <c r="E117" s="43">
        <f>D117*1.007</f>
        <v>822.80963</v>
      </c>
      <c r="F117" s="43">
        <v>827</v>
      </c>
    </row>
    <row r="118" spans="1:6" ht="14.25" customHeight="1">
      <c r="A118" s="2" t="s">
        <v>100</v>
      </c>
      <c r="B118" s="10"/>
      <c r="C118" s="29">
        <f>C117/B117*100</f>
        <v>102.01765447667086</v>
      </c>
      <c r="D118" s="29">
        <f>D117/C117*100</f>
        <v>101</v>
      </c>
      <c r="E118" s="29">
        <f>E117/D117*100</f>
        <v>100.69999999999999</v>
      </c>
      <c r="F118" s="29">
        <f>F117/E117*100</f>
        <v>100.50927576042103</v>
      </c>
    </row>
    <row r="119" spans="1:6" ht="30">
      <c r="A119" s="32" t="s">
        <v>90</v>
      </c>
      <c r="B119" s="10">
        <f>B121+B123+B125</f>
        <v>945</v>
      </c>
      <c r="C119" s="10">
        <f>C121+C123+C125</f>
        <v>854</v>
      </c>
      <c r="D119" s="43">
        <f>D121+D123+D125</f>
        <v>870.79</v>
      </c>
      <c r="E119" s="43">
        <f>E121+E123+E125</f>
        <v>897.40005</v>
      </c>
      <c r="F119" s="43">
        <f>F121+F123+F125</f>
        <v>942.88705263</v>
      </c>
    </row>
    <row r="120" spans="1:6" ht="15">
      <c r="A120" s="2" t="s">
        <v>100</v>
      </c>
      <c r="B120" s="10"/>
      <c r="C120" s="29">
        <f>C119/B119*100</f>
        <v>90.37037037037037</v>
      </c>
      <c r="D120" s="29">
        <f>D119/C119*100</f>
        <v>101.96604215456675</v>
      </c>
      <c r="E120" s="29">
        <f>E119/D119*100</f>
        <v>103.05585158304528</v>
      </c>
      <c r="F120" s="29">
        <f>F119/E119*100</f>
        <v>105.06875418939413</v>
      </c>
    </row>
    <row r="121" spans="1:6" ht="14.25" customHeight="1">
      <c r="A121" s="36" t="s">
        <v>85</v>
      </c>
      <c r="B121" s="10">
        <v>460</v>
      </c>
      <c r="C121" s="10">
        <v>410</v>
      </c>
      <c r="D121" s="43">
        <f>C121*1.013</f>
        <v>415.33</v>
      </c>
      <c r="E121" s="43">
        <f>D121*1.014</f>
        <v>421.14462</v>
      </c>
      <c r="F121" s="43">
        <f>E121*1.062</f>
        <v>447.25558644</v>
      </c>
    </row>
    <row r="122" spans="1:6" ht="14.25" customHeight="1">
      <c r="A122" s="2" t="s">
        <v>100</v>
      </c>
      <c r="B122" s="10"/>
      <c r="C122" s="29">
        <f>C121/B121*100</f>
        <v>89.13043478260869</v>
      </c>
      <c r="D122" s="29">
        <f>D121/C121*100</f>
        <v>101.29999999999998</v>
      </c>
      <c r="E122" s="29">
        <f>E121/D121*100</f>
        <v>101.4</v>
      </c>
      <c r="F122" s="29">
        <f>F121/E121*100</f>
        <v>106.2</v>
      </c>
    </row>
    <row r="123" spans="1:6" ht="30">
      <c r="A123" s="36" t="s">
        <v>86</v>
      </c>
      <c r="B123" s="10">
        <v>0</v>
      </c>
      <c r="C123" s="10">
        <v>77</v>
      </c>
      <c r="D123" s="43">
        <f>C123*1.125</f>
        <v>86.625</v>
      </c>
      <c r="E123" s="43">
        <f>D123*1.206</f>
        <v>104.46974999999999</v>
      </c>
      <c r="F123" s="43">
        <f>E123*1.157</f>
        <v>120.87150075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485</v>
      </c>
      <c r="C125" s="10">
        <v>367</v>
      </c>
      <c r="D125" s="29">
        <f>C125*1.005</f>
        <v>368.835</v>
      </c>
      <c r="E125" s="29">
        <f>D125*1.008</f>
        <v>371.78567999999996</v>
      </c>
      <c r="F125" s="29">
        <f>E125*1.008</f>
        <v>374.75996544</v>
      </c>
    </row>
    <row r="126" spans="1:6" ht="14.25" customHeight="1">
      <c r="A126" s="2" t="s">
        <v>100</v>
      </c>
      <c r="B126" s="10"/>
      <c r="C126" s="29">
        <f>C125/B125*100</f>
        <v>75.6701030927835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114</v>
      </c>
      <c r="C127" s="10">
        <f>C129+C131+C133</f>
        <v>129</v>
      </c>
      <c r="D127" s="43">
        <f>D129+D131+D133</f>
        <v>150.94799999999998</v>
      </c>
      <c r="E127" s="43">
        <f>E129+E131+E133</f>
        <v>163.904292</v>
      </c>
      <c r="F127" s="43">
        <f>F129+F131+F133</f>
        <v>172.383616296</v>
      </c>
    </row>
    <row r="128" spans="1:6" ht="14.25" customHeight="1">
      <c r="A128" s="2" t="s">
        <v>100</v>
      </c>
      <c r="B128" s="10"/>
      <c r="C128" s="29">
        <f>C127/B127*100</f>
        <v>113.1578947368421</v>
      </c>
      <c r="D128" s="29">
        <f>D127/C127*100</f>
        <v>117.01395348837207</v>
      </c>
      <c r="E128" s="29">
        <f>E127/D127*100</f>
        <v>108.58328165990937</v>
      </c>
      <c r="F128" s="29">
        <f>F127/E127*100</f>
        <v>105.17333877748607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12</v>
      </c>
      <c r="D131" s="29">
        <f>C131*1.464</f>
        <v>17.567999999999998</v>
      </c>
      <c r="E131" s="29">
        <f>D131*1.244</f>
        <v>21.854591999999997</v>
      </c>
      <c r="F131" s="29">
        <f>E131*1.063</f>
        <v>23.231431295999997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>
        <f>D131/C131*100</f>
        <v>146.39999999999998</v>
      </c>
      <c r="E132" s="10">
        <f>E131/D131*100</f>
        <v>124.4</v>
      </c>
      <c r="F132" s="10">
        <f>F131/E131*100</f>
        <v>106.3</v>
      </c>
    </row>
    <row r="133" spans="1:6" ht="14.25" customHeight="1">
      <c r="A133" s="33" t="s">
        <v>89</v>
      </c>
      <c r="B133" s="10">
        <v>114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102.63157894736842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328</v>
      </c>
      <c r="C135" s="10">
        <f>C137+C139+C141</f>
        <v>947</v>
      </c>
      <c r="D135" s="43">
        <f>D137+D139+D141</f>
        <v>1022.439</v>
      </c>
      <c r="E135" s="43">
        <f>E137+E139+E141</f>
        <v>1031.1774389999998</v>
      </c>
      <c r="F135" s="43">
        <f>F137+F139+F141</f>
        <v>1039.1195343329998</v>
      </c>
    </row>
    <row r="136" spans="1:6" ht="14.25" customHeight="1">
      <c r="A136" s="2" t="s">
        <v>100</v>
      </c>
      <c r="B136" s="10"/>
      <c r="C136" s="29">
        <f>C135/B135*100</f>
        <v>288.719512195122</v>
      </c>
      <c r="D136" s="29">
        <f>D135/C135*100</f>
        <v>107.96610348468849</v>
      </c>
      <c r="E136" s="29">
        <f>E135/D135*100</f>
        <v>100.85466604853686</v>
      </c>
      <c r="F136" s="29">
        <f>F135/E135*100</f>
        <v>100.77019677047065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263</v>
      </c>
      <c r="D139" s="43">
        <f>C139*1.149</f>
        <v>302.187</v>
      </c>
      <c r="E139" s="43">
        <f>D139*1.017</f>
        <v>307.32417899999996</v>
      </c>
      <c r="F139" s="43">
        <f>E139*1.007</f>
        <v>309.4754482529999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>
        <f>D139/C139*100</f>
        <v>114.9</v>
      </c>
      <c r="E140" s="10">
        <f>E139/D139*100</f>
        <v>101.69999999999999</v>
      </c>
      <c r="F140" s="10">
        <f>F139/E139*100</f>
        <v>100.69999999999999</v>
      </c>
    </row>
    <row r="141" spans="1:7" ht="14.25" customHeight="1">
      <c r="A141" s="33" t="s">
        <v>89</v>
      </c>
      <c r="B141" s="10">
        <v>328</v>
      </c>
      <c r="C141" s="10">
        <v>684</v>
      </c>
      <c r="D141" s="43">
        <f>C141*1.053</f>
        <v>720.252</v>
      </c>
      <c r="E141" s="43">
        <f>D141*1.005</f>
        <v>723.8532599999999</v>
      </c>
      <c r="F141" s="43">
        <f>E141*1.008</f>
        <v>729.6440860799999</v>
      </c>
      <c r="G141" s="44"/>
    </row>
    <row r="142" spans="1:6" ht="14.25" customHeight="1">
      <c r="A142" s="2" t="s">
        <v>100</v>
      </c>
      <c r="B142" s="10"/>
      <c r="C142" s="29">
        <f>C141/B141*100</f>
        <v>208.53658536585365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7.82</v>
      </c>
      <c r="C143" s="10">
        <f>C145+C147+C149</f>
        <v>7.1499999999999995</v>
      </c>
      <c r="D143" s="10">
        <f>D145+D147+D149</f>
        <v>7.1939269999999995</v>
      </c>
      <c r="E143" s="10">
        <f>E145+E147+E149</f>
        <v>7.2300786384</v>
      </c>
      <c r="F143" s="10">
        <f>F145+F147+F149</f>
        <v>7.2648765923952</v>
      </c>
    </row>
    <row r="144" spans="1:6" ht="14.25" customHeight="1">
      <c r="A144" s="2" t="s">
        <v>100</v>
      </c>
      <c r="B144" s="10"/>
      <c r="C144" s="10">
        <f>C143/B143*100</f>
        <v>91.43222506393862</v>
      </c>
      <c r="D144" s="10">
        <f>D143/C143*100</f>
        <v>100.61436363636365</v>
      </c>
      <c r="E144" s="10">
        <f>E143/D143*100</f>
        <v>100.5025299589501</v>
      </c>
      <c r="F144" s="10">
        <f>F143/E143*100</f>
        <v>100.48129426712433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0.06</v>
      </c>
      <c r="D147" s="38">
        <f>C147*1.224</f>
        <v>0.07343999999999999</v>
      </c>
      <c r="E147" s="38">
        <f>D147*1.182</f>
        <v>0.08680607999999998</v>
      </c>
      <c r="F147" s="38">
        <f>E147*1.154</f>
        <v>0.10017421631999997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7.82</v>
      </c>
      <c r="C149" s="10">
        <v>7.09</v>
      </c>
      <c r="D149" s="38">
        <f>C149*1.0043</f>
        <v>7.120487</v>
      </c>
      <c r="E149" s="38">
        <f>D149*1.0032</f>
        <v>7.1432725584000005</v>
      </c>
      <c r="F149" s="38">
        <f>E149*1.003</f>
        <v>7.1647023760751996</v>
      </c>
    </row>
    <row r="150" spans="1:6" ht="14.25" customHeight="1">
      <c r="A150" s="2" t="s">
        <v>100</v>
      </c>
      <c r="B150" s="10"/>
      <c r="C150" s="29">
        <f>C149/B149*100</f>
        <v>90.66496163682865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25">
      <selection activeCell="B35" sqref="B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112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609720</v>
      </c>
      <c r="C35" s="43">
        <f>C37+C39+C41</f>
        <v>658901.1</v>
      </c>
      <c r="D35" s="43">
        <f>D37+D39+D41</f>
        <v>716307.3999999999</v>
      </c>
      <c r="E35" s="43">
        <f>E37+E39+E41</f>
        <v>770086.1</v>
      </c>
      <c r="F35" s="43">
        <f>F37+F39+F41</f>
        <v>847225.2000000001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520239</v>
      </c>
      <c r="C37" s="10">
        <v>565388.5</v>
      </c>
      <c r="D37" s="10">
        <v>614274.2</v>
      </c>
      <c r="E37" s="10">
        <v>660349.7</v>
      </c>
      <c r="F37" s="10">
        <v>728709.1</v>
      </c>
    </row>
    <row r="38" spans="1:6" ht="15" customHeight="1">
      <c r="A38" s="2" t="s">
        <v>100</v>
      </c>
      <c r="B38" s="10"/>
      <c r="C38" s="10">
        <f>C37/B37*100</f>
        <v>108.67860733239915</v>
      </c>
      <c r="D38" s="10">
        <f>D37/C37*100</f>
        <v>108.64639093296024</v>
      </c>
      <c r="E38" s="10">
        <f>E37/D37*100</f>
        <v>107.50080338715186</v>
      </c>
      <c r="F38" s="10">
        <f>F37/E37*100</f>
        <v>110.35199985704544</v>
      </c>
    </row>
    <row r="39" spans="1:6" ht="29.25" customHeight="1">
      <c r="A39" s="33" t="s">
        <v>86</v>
      </c>
      <c r="B39" s="10">
        <v>48359</v>
      </c>
      <c r="C39" s="10">
        <v>51290.1</v>
      </c>
      <c r="D39" s="10">
        <v>56157</v>
      </c>
      <c r="E39" s="10">
        <v>61030.1</v>
      </c>
      <c r="F39" s="10">
        <v>66252.3</v>
      </c>
    </row>
    <row r="40" spans="1:6" ht="16.5" customHeight="1">
      <c r="A40" s="2" t="s">
        <v>100</v>
      </c>
      <c r="B40" s="10"/>
      <c r="C40" s="10">
        <f>C39/B39*100</f>
        <v>106.06112616059058</v>
      </c>
      <c r="D40" s="10">
        <f>D39/C39*100</f>
        <v>109.4889657068323</v>
      </c>
      <c r="E40" s="10">
        <f>E39/D39*100</f>
        <v>108.67763591359937</v>
      </c>
      <c r="F40" s="10">
        <f>F39/E39*100</f>
        <v>108.55676133579988</v>
      </c>
    </row>
    <row r="41" spans="1:6" ht="17.25" customHeight="1">
      <c r="A41" s="33" t="s">
        <v>87</v>
      </c>
      <c r="B41" s="10">
        <v>41122</v>
      </c>
      <c r="C41" s="10">
        <v>42222.5</v>
      </c>
      <c r="D41" s="10">
        <v>45876.2</v>
      </c>
      <c r="E41" s="10">
        <v>48706.3</v>
      </c>
      <c r="F41" s="10">
        <v>52263.8</v>
      </c>
    </row>
    <row r="42" spans="1:6" ht="17.25" customHeight="1">
      <c r="A42" s="2" t="s">
        <v>100</v>
      </c>
      <c r="B42" s="10"/>
      <c r="C42" s="10">
        <f>C41/B41*100</f>
        <v>102.67618306502601</v>
      </c>
      <c r="D42" s="10">
        <f>D41/C41*100</f>
        <v>108.65344306945349</v>
      </c>
      <c r="E42" s="10">
        <f>E41/D41*100</f>
        <v>106.16899394457258</v>
      </c>
      <c r="F42" s="10">
        <f>F41/E41*100</f>
        <v>107.30398326294545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47.12</v>
      </c>
      <c r="C44" s="10">
        <v>39.41</v>
      </c>
      <c r="D44" s="38">
        <f>C44*1.02</f>
        <v>40.1982</v>
      </c>
      <c r="E44" s="38">
        <f>D44*1.03</f>
        <v>41.404146000000004</v>
      </c>
      <c r="F44" s="38">
        <f>E44*1.02</f>
        <v>42.232228920000004</v>
      </c>
    </row>
    <row r="45" spans="1:6" ht="15">
      <c r="A45" s="2" t="s">
        <v>100</v>
      </c>
      <c r="B45" s="10"/>
      <c r="C45" s="29">
        <f>C44/B44*100</f>
        <v>83.63752122241085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9.86</v>
      </c>
      <c r="C46" s="10">
        <v>6.74</v>
      </c>
      <c r="D46" s="38">
        <f>C46*1.02</f>
        <v>6.8748000000000005</v>
      </c>
      <c r="E46" s="38">
        <f>D46*1.03</f>
        <v>7.081044</v>
      </c>
      <c r="F46" s="38">
        <f>E46*1.019</f>
        <v>7.2155838359999995</v>
      </c>
    </row>
    <row r="47" spans="1:6" ht="15">
      <c r="A47" s="2" t="s">
        <v>100</v>
      </c>
      <c r="B47" s="10"/>
      <c r="C47" s="29">
        <f>C46/B46*100</f>
        <v>68.35699797160244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6.61</v>
      </c>
      <c r="C48" s="10">
        <v>1.81</v>
      </c>
      <c r="D48" s="38">
        <f>C48*1.032</f>
        <v>1.86792</v>
      </c>
      <c r="E48" s="38">
        <f>D48*1.03</f>
        <v>1.9239576</v>
      </c>
      <c r="F48" s="38">
        <f>E48*1.032</f>
        <v>1.9855242432000002</v>
      </c>
    </row>
    <row r="49" spans="1:6" ht="15">
      <c r="A49" s="2" t="s">
        <v>100</v>
      </c>
      <c r="B49" s="10"/>
      <c r="C49" s="29">
        <f>C48/B48*100</f>
        <v>27.382753403933435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18.15</v>
      </c>
      <c r="D50" s="38">
        <f>C50*1.022</f>
        <v>18.5493</v>
      </c>
      <c r="E50" s="38">
        <f>D50*1.023</f>
        <v>18.975933899999998</v>
      </c>
      <c r="F50" s="38">
        <f>E50*1.02</f>
        <v>19.355452577999998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1.43</v>
      </c>
      <c r="C52" s="10">
        <v>1.48</v>
      </c>
      <c r="D52" s="38">
        <f>C52*1.043</f>
        <v>1.54364</v>
      </c>
      <c r="E52" s="38">
        <f>D52*1.058</f>
        <v>1.6331711199999999</v>
      </c>
      <c r="F52" s="38">
        <f>E52*1.029</f>
        <v>1.6805330824799998</v>
      </c>
    </row>
    <row r="53" spans="1:6" ht="15">
      <c r="A53" s="2" t="s">
        <v>100</v>
      </c>
      <c r="B53" s="10"/>
      <c r="C53" s="29">
        <f>C52/B52*100</f>
        <v>103.4965034965035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0.7100000000000001</v>
      </c>
      <c r="C54" s="10">
        <f>C56+C58+C60</f>
        <v>0.5599999999999999</v>
      </c>
      <c r="D54" s="38">
        <f>D56+D58+D60</f>
        <v>0.598383</v>
      </c>
      <c r="E54" s="38">
        <f>E56+E58+E60</f>
        <v>0.6356038761</v>
      </c>
      <c r="F54" s="38">
        <f>F56+F58+F60</f>
        <v>0.678024946188</v>
      </c>
    </row>
    <row r="55" spans="1:6" ht="15">
      <c r="A55" s="2" t="s">
        <v>100</v>
      </c>
      <c r="B55" s="10"/>
      <c r="C55" s="29">
        <f>C54/B54*100</f>
        <v>78.8732394366197</v>
      </c>
      <c r="D55" s="29">
        <f>D54/C54*100</f>
        <v>106.85410714285715</v>
      </c>
      <c r="E55" s="29">
        <f>E54/D54*100</f>
        <v>106.22024290462797</v>
      </c>
      <c r="F55" s="29">
        <f>F54/E54*100</f>
        <v>106.67413646818697</v>
      </c>
    </row>
    <row r="56" spans="1:6" ht="15.75" customHeight="1">
      <c r="A56" s="33" t="s">
        <v>85</v>
      </c>
      <c r="B56" s="10">
        <v>0.05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>
        <f>C56/B56*100</f>
        <v>0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0.51</v>
      </c>
      <c r="C58" s="10">
        <v>0.41</v>
      </c>
      <c r="D58" s="42">
        <f>C58*1.0863</f>
        <v>0.445383</v>
      </c>
      <c r="E58" s="42">
        <f>D58*1.0767</f>
        <v>0.4795438761</v>
      </c>
      <c r="F58" s="42">
        <f>E58*1.08</f>
        <v>0.517907386188</v>
      </c>
    </row>
    <row r="59" spans="1:6" ht="16.5" customHeight="1">
      <c r="A59" s="2" t="s">
        <v>100</v>
      </c>
      <c r="B59" s="10"/>
      <c r="C59" s="29">
        <f>C58/B58*100</f>
        <v>80.3921568627451</v>
      </c>
      <c r="D59" s="29">
        <f>D58/C58*100</f>
        <v>108.63000000000001</v>
      </c>
      <c r="E59" s="29">
        <f>E58/D58*100</f>
        <v>107.67</v>
      </c>
      <c r="F59" s="29">
        <f>F58/E58*100</f>
        <v>108</v>
      </c>
    </row>
    <row r="60" spans="1:7" ht="15" customHeight="1">
      <c r="A60" s="33" t="s">
        <v>89</v>
      </c>
      <c r="B60" s="10">
        <v>0.15</v>
      </c>
      <c r="C60" s="10">
        <v>0.15</v>
      </c>
      <c r="D60" s="38">
        <f>C60*1.02</f>
        <v>0.153</v>
      </c>
      <c r="E60" s="38">
        <f>D60*1.02</f>
        <v>0.15606</v>
      </c>
      <c r="F60" s="38">
        <f>E60*1.026</f>
        <v>0.16011756000000002</v>
      </c>
      <c r="G60" s="45"/>
    </row>
    <row r="61" spans="1:6" ht="15" customHeight="1">
      <c r="A61" s="2" t="s">
        <v>100</v>
      </c>
      <c r="B61" s="10"/>
      <c r="C61" s="10">
        <f>C60/B60*100</f>
        <v>100</v>
      </c>
      <c r="D61" s="10">
        <f>D60/C60*100</f>
        <v>102</v>
      </c>
      <c r="E61" s="10">
        <f>E60/D60*100</f>
        <v>102</v>
      </c>
      <c r="F61" s="10">
        <f>F60/E60*100</f>
        <v>102.60000000000001</v>
      </c>
    </row>
    <row r="62" spans="1:6" ht="15">
      <c r="A62" s="30" t="s">
        <v>40</v>
      </c>
      <c r="B62" s="10">
        <f>B64+B66+B68</f>
        <v>1.6500000000000001</v>
      </c>
      <c r="C62" s="10">
        <f>C64+C66+C68</f>
        <v>0.445</v>
      </c>
      <c r="D62" s="38">
        <f>D64+D66+D68</f>
        <v>0.492</v>
      </c>
      <c r="E62" s="38">
        <f>E64+E66+E68</f>
        <v>0.5179860000000001</v>
      </c>
      <c r="F62" s="38">
        <f>F64+F66+F68</f>
        <v>0.5424591599999999</v>
      </c>
    </row>
    <row r="63" spans="1:6" ht="15">
      <c r="A63" s="2" t="s">
        <v>100</v>
      </c>
      <c r="B63" s="10"/>
      <c r="C63" s="29">
        <f>C62/B62*100</f>
        <v>26.969696969696965</v>
      </c>
      <c r="D63" s="29">
        <f>D62/C62*100</f>
        <v>110.56179775280899</v>
      </c>
      <c r="E63" s="29">
        <f>E62/D62*100</f>
        <v>105.28170731707318</v>
      </c>
      <c r="F63" s="29">
        <f>F62/E62*100</f>
        <v>104.72467595649302</v>
      </c>
    </row>
    <row r="64" spans="1:6" ht="15.75" customHeight="1">
      <c r="A64" s="33" t="s">
        <v>85</v>
      </c>
      <c r="B64" s="10">
        <v>0.66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>
        <v>0</v>
      </c>
      <c r="C65" s="10">
        <f>C64/B64*100</f>
        <v>0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0.91</v>
      </c>
      <c r="C66" s="10">
        <v>0.36</v>
      </c>
      <c r="D66" s="38">
        <f>C66*1.125</f>
        <v>0.40499999999999997</v>
      </c>
      <c r="E66" s="38">
        <f>D66*1.056</f>
        <v>0.42768</v>
      </c>
      <c r="F66" s="38">
        <f>E66*1.053</f>
        <v>0.45034704</v>
      </c>
    </row>
    <row r="67" spans="1:7" ht="19.5" customHeight="1">
      <c r="A67" s="2" t="s">
        <v>100</v>
      </c>
      <c r="B67" s="10"/>
      <c r="C67" s="29">
        <f>C66/B66*100</f>
        <v>39.56043956043956</v>
      </c>
      <c r="D67" s="29">
        <f>D66/C66*100</f>
        <v>112.5</v>
      </c>
      <c r="E67" s="29">
        <f>E66/D66*100</f>
        <v>105.60000000000001</v>
      </c>
      <c r="F67" s="29">
        <f>F66/E66*100</f>
        <v>105.3</v>
      </c>
      <c r="G67" s="41"/>
    </row>
    <row r="68" spans="1:7" ht="15.75" customHeight="1">
      <c r="A68" s="33" t="s">
        <v>89</v>
      </c>
      <c r="B68" s="10">
        <v>0.08</v>
      </c>
      <c r="C68" s="10">
        <v>0.085</v>
      </c>
      <c r="D68" s="10">
        <v>0.087</v>
      </c>
      <c r="E68" s="38">
        <f>D68*1.038</f>
        <v>0.090306</v>
      </c>
      <c r="F68" s="38">
        <f>E68*1.02</f>
        <v>0.09211212</v>
      </c>
      <c r="G68" s="45"/>
    </row>
    <row r="69" spans="1:6" ht="15.75" customHeight="1">
      <c r="A69" s="2" t="s">
        <v>100</v>
      </c>
      <c r="B69" s="10"/>
      <c r="C69" s="10">
        <f>C68/B68*100</f>
        <v>106.25</v>
      </c>
      <c r="D69" s="10">
        <f>D68/C68*100</f>
        <v>102.35294117647058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0.009</v>
      </c>
      <c r="C70" s="10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29">
        <f>C70/B70*100</f>
        <v>222.22222222222223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0.009</v>
      </c>
      <c r="C76" s="10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6" ht="15.75" customHeight="1">
      <c r="A77" s="2" t="s">
        <v>100</v>
      </c>
      <c r="B77" s="10"/>
      <c r="C77" s="29">
        <f>C76/B76*100</f>
        <v>222.22222222222223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0.33</v>
      </c>
      <c r="C78" s="29">
        <f>C80+C82+C84</f>
        <v>0.371</v>
      </c>
      <c r="D78" s="10">
        <f>D80+D82+D84</f>
        <v>0.413713</v>
      </c>
      <c r="E78" s="10">
        <f>E80+E82+E84</f>
        <v>0.42407292</v>
      </c>
      <c r="F78" s="10">
        <f>F80+F82+F84</f>
        <v>0.43443804647999995</v>
      </c>
    </row>
    <row r="79" spans="1:6" ht="16.5" customHeight="1">
      <c r="A79" s="2" t="s">
        <v>100</v>
      </c>
      <c r="B79" s="10"/>
      <c r="C79" s="10">
        <f>C78/B78*100</f>
        <v>112.42424242424242</v>
      </c>
      <c r="D79" s="10">
        <f>D78/C78*100</f>
        <v>111.51293800539084</v>
      </c>
      <c r="E79" s="10">
        <f>E78/D78*100</f>
        <v>102.50413209157072</v>
      </c>
      <c r="F79" s="10">
        <f>F78/E78*100</f>
        <v>102.44418494819239</v>
      </c>
    </row>
    <row r="80" spans="1:6" ht="14.25" customHeight="1">
      <c r="A80" s="33" t="s">
        <v>85</v>
      </c>
      <c r="B80" s="10">
        <v>0.13</v>
      </c>
      <c r="C80" s="10">
        <v>0.2</v>
      </c>
      <c r="D80" s="38">
        <f>C80*1.2</f>
        <v>0.24</v>
      </c>
      <c r="E80" s="10">
        <f>D80*1.032</f>
        <v>0.24768</v>
      </c>
      <c r="F80" s="10">
        <f>E80*1.031</f>
        <v>0.25535808</v>
      </c>
    </row>
    <row r="81" spans="1:6" ht="14.25" customHeight="1">
      <c r="A81" s="2" t="s">
        <v>100</v>
      </c>
      <c r="B81" s="10"/>
      <c r="C81" s="10">
        <f>C80/B80*100</f>
        <v>153.84615384615387</v>
      </c>
      <c r="D81" s="10">
        <f>D80/C80*100</f>
        <v>120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0.001</v>
      </c>
      <c r="D82" s="10">
        <f>C82*1.333</f>
        <v>0.001333</v>
      </c>
      <c r="E82" s="10">
        <f>D82*1.2</f>
        <v>0.0015995999999999999</v>
      </c>
      <c r="F82" s="10">
        <f>E82*1.15</f>
        <v>0.0018395399999999998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0.2</v>
      </c>
      <c r="C84" s="10">
        <v>0.17</v>
      </c>
      <c r="D84" s="10">
        <f>C84*1.014</f>
        <v>0.17238</v>
      </c>
      <c r="E84" s="10">
        <f>D84*1.014</f>
        <v>0.17479332</v>
      </c>
      <c r="F84" s="10">
        <f>E84*1.014</f>
        <v>0.17724042648</v>
      </c>
    </row>
    <row r="85" spans="1:6" ht="15">
      <c r="A85" s="2" t="s">
        <v>100</v>
      </c>
      <c r="B85" s="10"/>
      <c r="C85" s="10">
        <f>C84/B84*100</f>
        <v>85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2.4000000000000004</v>
      </c>
      <c r="C86" s="29">
        <f>C88+C90+C92</f>
        <v>3.98</v>
      </c>
      <c r="D86" s="10">
        <f>D88+D90+D92</f>
        <v>4.046463</v>
      </c>
      <c r="E86" s="10">
        <f>E88+E90+E92</f>
        <v>4.1202666202</v>
      </c>
      <c r="F86" s="10">
        <f>F88+F90+F92</f>
        <v>4.29671738832924</v>
      </c>
    </row>
    <row r="87" spans="1:6" ht="15">
      <c r="A87" s="2" t="s">
        <v>100</v>
      </c>
      <c r="B87" s="10"/>
      <c r="C87" s="10">
        <f>C86/B86*100</f>
        <v>165.8333333333333</v>
      </c>
      <c r="D87" s="10">
        <f>D86/C86*100</f>
        <v>101.66992462311559</v>
      </c>
      <c r="E87" s="10">
        <f>E86/D86*100</f>
        <v>101.82390448646137</v>
      </c>
      <c r="F87" s="10">
        <f>F86/E86*100</f>
        <v>104.28250849748832</v>
      </c>
    </row>
    <row r="88" spans="1:6" ht="15" customHeight="1">
      <c r="A88" s="33" t="s">
        <v>85</v>
      </c>
      <c r="B88" s="10">
        <v>1.3</v>
      </c>
      <c r="C88" s="10">
        <v>3</v>
      </c>
      <c r="D88" s="10">
        <f>C88*1.017</f>
        <v>3.0509999999999997</v>
      </c>
      <c r="E88" s="10">
        <f>D88*1.0169</f>
        <v>3.1025618999999995</v>
      </c>
      <c r="F88" s="10">
        <f>E88*1.05</f>
        <v>3.257689995</v>
      </c>
    </row>
    <row r="89" spans="1:6" ht="15" customHeight="1">
      <c r="A89" s="2" t="s">
        <v>100</v>
      </c>
      <c r="B89" s="10"/>
      <c r="C89" s="10">
        <f>C88/B88*100</f>
        <v>230.76923076923075</v>
      </c>
      <c r="D89" s="10">
        <f>D88/C88*100</f>
        <v>101.69999999999999</v>
      </c>
      <c r="E89" s="10">
        <f>E88/D88*100</f>
        <v>101.69</v>
      </c>
      <c r="F89" s="10">
        <f>F88/E88*100</f>
        <v>105</v>
      </c>
    </row>
    <row r="90" spans="1:6" ht="30" customHeight="1">
      <c r="A90" s="33" t="s">
        <v>86</v>
      </c>
      <c r="B90" s="10">
        <v>0</v>
      </c>
      <c r="C90" s="10">
        <v>0.07</v>
      </c>
      <c r="D90" s="10">
        <f>C90*1.139</f>
        <v>0.07973000000000001</v>
      </c>
      <c r="E90" s="10">
        <f>D90*1.171</f>
        <v>0.09336383000000001</v>
      </c>
      <c r="F90" s="10">
        <f>E90*1.167</f>
        <v>0.10895558961000001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1.1</v>
      </c>
      <c r="C92" s="10">
        <v>0.91</v>
      </c>
      <c r="D92" s="10">
        <f>C92*1.0063</f>
        <v>0.915733</v>
      </c>
      <c r="E92" s="10">
        <f>D92*1.0094</f>
        <v>0.9243408902000001</v>
      </c>
      <c r="F92" s="10">
        <f>E92*1.0062</f>
        <v>0.93007180371924</v>
      </c>
    </row>
    <row r="93" spans="1:6" ht="15">
      <c r="A93" s="2" t="s">
        <v>100</v>
      </c>
      <c r="B93" s="10"/>
      <c r="C93" s="10">
        <f>C92/B92*100</f>
        <v>82.72727272727273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505.5</v>
      </c>
      <c r="C94" s="10">
        <f>C96+C98+C100</f>
        <v>515.72</v>
      </c>
      <c r="D94" s="10">
        <f>D96+D98+D100</f>
        <v>522.015832</v>
      </c>
      <c r="E94" s="10">
        <f>E96+E98+E100</f>
        <v>527.2348532464</v>
      </c>
      <c r="F94" s="10">
        <f>F96+F98+F100</f>
        <v>533.3610394199711</v>
      </c>
    </row>
    <row r="95" spans="1:6" ht="15">
      <c r="A95" s="2" t="s">
        <v>100</v>
      </c>
      <c r="B95" s="10"/>
      <c r="C95" s="10">
        <f>C94/B94*100</f>
        <v>102.0217606330366</v>
      </c>
      <c r="D95" s="10">
        <f>D94/C94*100</f>
        <v>101.22078492205074</v>
      </c>
      <c r="E95" s="10">
        <f>E94/D94*100</f>
        <v>100.9997821764149</v>
      </c>
      <c r="F95" s="10">
        <f>F94/E94*100</f>
        <v>101.16194635765252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14.56</v>
      </c>
      <c r="D98" s="29">
        <f>C98*1.219</f>
        <v>17.74864</v>
      </c>
      <c r="E98" s="29">
        <f>D98*1.1179</f>
        <v>19.841204656</v>
      </c>
      <c r="F98" s="29">
        <f>E98*1.152</f>
        <v>22.857067763711996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505.5</v>
      </c>
      <c r="C100" s="10">
        <v>501.16</v>
      </c>
      <c r="D100" s="29">
        <f>C100*1.0062</f>
        <v>504.267192</v>
      </c>
      <c r="E100" s="29">
        <f>D100*1.0062</f>
        <v>507.3936485904</v>
      </c>
      <c r="F100" s="29">
        <f>E100*1.00613</f>
        <v>510.5039716562591</v>
      </c>
    </row>
    <row r="101" spans="1:6" ht="16.5" customHeight="1">
      <c r="A101" s="2" t="s">
        <v>100</v>
      </c>
      <c r="B101" s="10"/>
      <c r="C101" s="10">
        <f>C100/B100*100</f>
        <v>99.14144411473788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2044</v>
      </c>
      <c r="C111" s="10">
        <f>C113+C115+C117</f>
        <v>2388</v>
      </c>
      <c r="D111" s="43">
        <f>D113+D115+D117</f>
        <v>2483.038</v>
      </c>
      <c r="E111" s="43">
        <f>E113+E115+E117</f>
        <v>2555.153126</v>
      </c>
      <c r="F111" s="43">
        <f>F113+F115+F117</f>
        <v>2641.93029914</v>
      </c>
    </row>
    <row r="112" spans="1:6" ht="14.25" customHeight="1">
      <c r="A112" s="2" t="s">
        <v>100</v>
      </c>
      <c r="B112" s="10"/>
      <c r="C112" s="29">
        <f>C111/B111*100</f>
        <v>116.82974559686889</v>
      </c>
      <c r="D112" s="29">
        <f>D111/C111*100</f>
        <v>103.97981574539364</v>
      </c>
      <c r="E112" s="29">
        <f>E111/D111*100</f>
        <v>102.90431020387123</v>
      </c>
      <c r="F112" s="29">
        <f>F111/E111*100</f>
        <v>103.39616331628024</v>
      </c>
    </row>
    <row r="113" spans="1:6" ht="14.25" customHeight="1">
      <c r="A113" s="33" t="s">
        <v>85</v>
      </c>
      <c r="B113" s="10">
        <v>1636</v>
      </c>
      <c r="C113" s="10">
        <v>1947</v>
      </c>
      <c r="D113" s="43">
        <f>C113*1.044</f>
        <v>2032.6680000000001</v>
      </c>
      <c r="E113" s="43">
        <f>D113*1.032</f>
        <v>2097.713376</v>
      </c>
      <c r="F113" s="43">
        <f>E113*1.04</f>
        <v>2181.62191104</v>
      </c>
    </row>
    <row r="114" spans="1:6" ht="14.25" customHeight="1">
      <c r="A114" s="2" t="s">
        <v>100</v>
      </c>
      <c r="B114" s="10"/>
      <c r="C114" s="29">
        <f>C113/B113*100</f>
        <v>119.00977995110024</v>
      </c>
      <c r="D114" s="29">
        <f>D113/C113*100</f>
        <v>104.4</v>
      </c>
      <c r="E114" s="29">
        <f>E113/D113*100</f>
        <v>103.2</v>
      </c>
      <c r="F114" s="29">
        <f>F113/E113*100</f>
        <v>104</v>
      </c>
    </row>
    <row r="115" spans="1:6" ht="30">
      <c r="A115" s="33" t="s">
        <v>86</v>
      </c>
      <c r="B115" s="10">
        <v>0</v>
      </c>
      <c r="C115" s="10">
        <v>31</v>
      </c>
      <c r="D115" s="43">
        <f>C115*1.17</f>
        <v>36.269999999999996</v>
      </c>
      <c r="E115" s="43">
        <f>D115*1.115</f>
        <v>40.44105</v>
      </c>
      <c r="F115" s="43">
        <f>E115*1.04</f>
        <v>42.058692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408</v>
      </c>
      <c r="C117" s="10">
        <v>410</v>
      </c>
      <c r="D117" s="43">
        <f>C117*1.01</f>
        <v>414.1</v>
      </c>
      <c r="E117" s="43">
        <f>D117*1.007</f>
        <v>416.9987</v>
      </c>
      <c r="F117" s="43">
        <f>E117*1.003</f>
        <v>418.24969609999994</v>
      </c>
    </row>
    <row r="118" spans="1:6" ht="14.25" customHeight="1">
      <c r="A118" s="2" t="s">
        <v>100</v>
      </c>
      <c r="B118" s="10"/>
      <c r="C118" s="29">
        <f>C117/B117*100</f>
        <v>100.49019607843137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576</v>
      </c>
      <c r="C119" s="10">
        <f>C121+C123+C125</f>
        <v>681</v>
      </c>
      <c r="D119" s="43">
        <f>D121+D123+D125</f>
        <v>690.621</v>
      </c>
      <c r="E119" s="43">
        <f>E121+E123+E125</f>
        <v>703.368594</v>
      </c>
      <c r="F119" s="43">
        <f>F121+F123+F125</f>
        <v>740.1266733780001</v>
      </c>
    </row>
    <row r="120" spans="1:6" ht="15">
      <c r="A120" s="2" t="s">
        <v>100</v>
      </c>
      <c r="B120" s="10"/>
      <c r="C120" s="29">
        <f>C119/B119*100</f>
        <v>118.22916666666667</v>
      </c>
      <c r="D120" s="29">
        <f>D119/C119*100</f>
        <v>101.41277533039647</v>
      </c>
      <c r="E120" s="29">
        <f>E119/D119*100</f>
        <v>101.84581615676326</v>
      </c>
      <c r="F120" s="29">
        <f>F119/E119*100</f>
        <v>105.22600521142974</v>
      </c>
    </row>
    <row r="121" spans="1:6" ht="14.25" customHeight="1">
      <c r="A121" s="36" t="s">
        <v>85</v>
      </c>
      <c r="B121" s="10">
        <v>392</v>
      </c>
      <c r="C121" s="10">
        <v>492</v>
      </c>
      <c r="D121" s="43">
        <f>C121*1.013</f>
        <v>498.39599999999996</v>
      </c>
      <c r="E121" s="43">
        <f>D121*1.014</f>
        <v>505.373544</v>
      </c>
      <c r="F121" s="43">
        <f>E121*1.062</f>
        <v>536.706703728</v>
      </c>
    </row>
    <row r="122" spans="1:6" ht="14.25" customHeight="1">
      <c r="A122" s="2" t="s">
        <v>100</v>
      </c>
      <c r="B122" s="10"/>
      <c r="C122" s="29">
        <f>C121/B121*100</f>
        <v>125.51020408163265</v>
      </c>
      <c r="D122" s="29">
        <f>D121/C121*100</f>
        <v>101.29999999999998</v>
      </c>
      <c r="E122" s="29">
        <f>E121/D121*100</f>
        <v>101.4</v>
      </c>
      <c r="F122" s="29">
        <f>F121/E121*100</f>
        <v>106.2</v>
      </c>
    </row>
    <row r="123" spans="1:6" ht="30">
      <c r="A123" s="36" t="s">
        <v>86</v>
      </c>
      <c r="B123" s="10">
        <v>0</v>
      </c>
      <c r="C123" s="10">
        <v>19</v>
      </c>
      <c r="D123" s="43">
        <f>C123*1.125</f>
        <v>21.375</v>
      </c>
      <c r="E123" s="43">
        <f>D123*1.206</f>
        <v>25.77825</v>
      </c>
      <c r="F123" s="43">
        <f>E123*1.157</f>
        <v>29.82543525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184</v>
      </c>
      <c r="C125" s="10">
        <v>170</v>
      </c>
      <c r="D125" s="29">
        <f>C125*1.005</f>
        <v>170.85</v>
      </c>
      <c r="E125" s="29">
        <f>D125*1.008</f>
        <v>172.2168</v>
      </c>
      <c r="F125" s="29">
        <f>E125*1.008</f>
        <v>173.59453440000001</v>
      </c>
    </row>
    <row r="126" spans="1:6" ht="14.25" customHeight="1">
      <c r="A126" s="2" t="s">
        <v>100</v>
      </c>
      <c r="B126" s="10"/>
      <c r="C126" s="29">
        <f>C125/B125*100</f>
        <v>92.3913043478261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7" ht="14.25" customHeight="1">
      <c r="A127" s="30" t="s">
        <v>91</v>
      </c>
      <c r="B127" s="10">
        <f>B129+B131+B133</f>
        <v>127</v>
      </c>
      <c r="C127" s="10">
        <f>C129+C131+C133</f>
        <v>3536</v>
      </c>
      <c r="D127" s="43">
        <f>D129+D131+D133</f>
        <v>4049.8860000000004</v>
      </c>
      <c r="E127" s="43">
        <f>E129+E131+E133</f>
        <v>4265.949414000001</v>
      </c>
      <c r="F127" s="43">
        <f>F129+F131+F133</f>
        <v>4293.135596532</v>
      </c>
      <c r="G127" s="44"/>
    </row>
    <row r="128" spans="1:6" ht="14.25" customHeight="1">
      <c r="A128" s="2" t="s">
        <v>100</v>
      </c>
      <c r="B128" s="10"/>
      <c r="C128" s="29">
        <f>C127/B127*100</f>
        <v>2784.251968503937</v>
      </c>
      <c r="D128" s="29">
        <f>D127/C127*100</f>
        <v>114.53297511312219</v>
      </c>
      <c r="E128" s="29">
        <f>E127/D127*100</f>
        <v>105.3350492828687</v>
      </c>
      <c r="F128" s="29">
        <f>F127/E127*100</f>
        <v>100.63728328429727</v>
      </c>
    </row>
    <row r="129" spans="1:6" ht="14.25" customHeight="1">
      <c r="A129" s="33" t="s">
        <v>85</v>
      </c>
      <c r="B129" s="10">
        <v>0</v>
      </c>
      <c r="C129" s="10">
        <v>3510</v>
      </c>
      <c r="D129" s="43">
        <f>C129*1.145</f>
        <v>4018.9500000000003</v>
      </c>
      <c r="E129" s="43">
        <f>D129*1.053</f>
        <v>4231.95435</v>
      </c>
      <c r="F129" s="43">
        <f>E129*1.006</f>
        <v>4257.3460761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>
        <f>D129/C129*100</f>
        <v>114.5</v>
      </c>
      <c r="E130" s="10">
        <f>E129/D129*100</f>
        <v>105.3</v>
      </c>
      <c r="F130" s="10">
        <f>F129/E129*100</f>
        <v>100.6</v>
      </c>
    </row>
    <row r="131" spans="1:6" ht="14.25" customHeight="1">
      <c r="A131" s="33" t="s">
        <v>86</v>
      </c>
      <c r="B131" s="10">
        <v>0</v>
      </c>
      <c r="C131" s="10">
        <v>4</v>
      </c>
      <c r="D131" s="43">
        <f>C131*1.464</f>
        <v>5.856</v>
      </c>
      <c r="E131" s="43">
        <f>D131*1.244</f>
        <v>7.284864</v>
      </c>
      <c r="F131" s="43">
        <f>E131*1.063</f>
        <v>7.743810431999999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>
        <f>D131/C131*100</f>
        <v>146.4</v>
      </c>
      <c r="E132" s="10">
        <f>E131/D131*100</f>
        <v>124.4</v>
      </c>
      <c r="F132" s="10">
        <f>F131/E131*100</f>
        <v>106.3</v>
      </c>
    </row>
    <row r="133" spans="1:6" ht="14.25" customHeight="1">
      <c r="A133" s="33" t="s">
        <v>89</v>
      </c>
      <c r="B133" s="10">
        <v>127</v>
      </c>
      <c r="C133" s="10">
        <v>22</v>
      </c>
      <c r="D133" s="43">
        <f>C133*1.14</f>
        <v>25.08</v>
      </c>
      <c r="E133" s="43">
        <f>D133*1.065</f>
        <v>26.710199999999997</v>
      </c>
      <c r="F133" s="43">
        <f>E133*1.05</f>
        <v>28.045709999999996</v>
      </c>
    </row>
    <row r="134" spans="1:6" ht="14.25" customHeight="1">
      <c r="A134" s="2" t="s">
        <v>100</v>
      </c>
      <c r="B134" s="10"/>
      <c r="C134" s="29">
        <f>C133/B133*100</f>
        <v>17.322834645669293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25</v>
      </c>
      <c r="C135" s="10">
        <f>C137+C139+C141</f>
        <v>24</v>
      </c>
      <c r="D135" s="43">
        <f>D137+D139+D141</f>
        <v>25.272</v>
      </c>
      <c r="E135" s="43">
        <f>E137+E139+E141</f>
        <v>25.398359999999997</v>
      </c>
      <c r="F135" s="43">
        <f>F137+F139+F141</f>
        <v>25.601546879999997</v>
      </c>
    </row>
    <row r="136" spans="1:6" ht="14.25" customHeight="1">
      <c r="A136" s="2" t="s">
        <v>100</v>
      </c>
      <c r="B136" s="10"/>
      <c r="C136" s="29">
        <f>C135/B135*100</f>
        <v>96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25</v>
      </c>
      <c r="C141" s="10">
        <v>24</v>
      </c>
      <c r="D141" s="43">
        <f>C141*1.053</f>
        <v>25.272</v>
      </c>
      <c r="E141" s="43">
        <f>D141*1.005</f>
        <v>25.398359999999997</v>
      </c>
      <c r="F141" s="43">
        <f>E141*1.008</f>
        <v>25.601546879999997</v>
      </c>
    </row>
    <row r="142" spans="1:6" ht="14.25" customHeight="1">
      <c r="A142" s="2" t="s">
        <v>100</v>
      </c>
      <c r="B142" s="10"/>
      <c r="C142" s="29">
        <f>C141/B141*100</f>
        <v>96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5.97</v>
      </c>
      <c r="C143" s="10">
        <f>C145+C147+C149</f>
        <v>5.97</v>
      </c>
      <c r="D143" s="10">
        <f>D145+D147+D149</f>
        <v>6.015444</v>
      </c>
      <c r="E143" s="10">
        <f>E145+E147+E149</f>
        <v>6.0543900288</v>
      </c>
      <c r="F143" s="10">
        <f>F145+F147+F149</f>
        <v>6.0922147760064</v>
      </c>
    </row>
    <row r="144" spans="1:6" ht="14.25" customHeight="1">
      <c r="A144" s="2" t="s">
        <v>100</v>
      </c>
      <c r="B144" s="10"/>
      <c r="C144" s="10">
        <f>C143/B143*100</f>
        <v>100</v>
      </c>
      <c r="D144" s="10">
        <f>D143/C143*100</f>
        <v>100.76120603015075</v>
      </c>
      <c r="E144" s="10">
        <f>E143/D143*100</f>
        <v>100.64743398492281</v>
      </c>
      <c r="F144" s="10">
        <f>F143/E143*100</f>
        <v>100.62474909985104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0.09</v>
      </c>
      <c r="D147" s="38">
        <f>C147*1.224</f>
        <v>0.11016</v>
      </c>
      <c r="E147" s="38">
        <f>D147*1.182</f>
        <v>0.13020911999999998</v>
      </c>
      <c r="F147" s="38">
        <f>E147*1.154</f>
        <v>0.15026132447999996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5.97</v>
      </c>
      <c r="C149" s="10">
        <v>5.88</v>
      </c>
      <c r="D149" s="38">
        <f>C149*1.0043</f>
        <v>5.905284</v>
      </c>
      <c r="E149" s="38">
        <f>D149*1.0032</f>
        <v>5.9241809088</v>
      </c>
      <c r="F149" s="38">
        <f>E149*1.003</f>
        <v>5.9419534515264</v>
      </c>
    </row>
    <row r="150" spans="1:6" ht="14.25" customHeight="1">
      <c r="A150" s="2" t="s">
        <v>100</v>
      </c>
      <c r="B150" s="10"/>
      <c r="C150" s="29">
        <f>C149/B149*100</f>
        <v>98.49246231155779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" sqref="D35:F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80" t="s">
        <v>113</v>
      </c>
      <c r="B2" s="81"/>
      <c r="C2" s="81"/>
      <c r="D2" s="81"/>
      <c r="E2" s="81"/>
      <c r="F2" s="81"/>
    </row>
    <row r="3" ht="13.5" thickBot="1"/>
    <row r="4" spans="1:6" ht="13.5" customHeight="1" thickBot="1">
      <c r="A4" s="78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9"/>
      <c r="B5" s="8" t="s">
        <v>1</v>
      </c>
      <c r="C5" s="8" t="s">
        <v>24</v>
      </c>
      <c r="D5" s="82" t="s">
        <v>25</v>
      </c>
      <c r="E5" s="83"/>
      <c r="F5" s="84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129581</v>
      </c>
      <c r="C35" s="10">
        <f>C37+C39+C41</f>
        <v>133870</v>
      </c>
      <c r="D35" s="43">
        <f>D37+D39+D41</f>
        <v>145669.3</v>
      </c>
      <c r="E35" s="43">
        <f>E37+E39+E41</f>
        <v>155362.3</v>
      </c>
      <c r="F35" s="43">
        <f>F37+F39+F41</f>
        <v>167093.6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24259</v>
      </c>
      <c r="C39" s="10">
        <v>25729.4</v>
      </c>
      <c r="D39" s="10">
        <v>28170.8</v>
      </c>
      <c r="E39" s="10">
        <v>30615.4</v>
      </c>
      <c r="F39" s="10">
        <v>33235.1</v>
      </c>
    </row>
    <row r="40" spans="1:6" ht="16.5" customHeight="1">
      <c r="A40" s="2" t="s">
        <v>100</v>
      </c>
      <c r="B40" s="10"/>
      <c r="C40" s="29">
        <f>C39/B39*100</f>
        <v>106.06125561647224</v>
      </c>
      <c r="D40" s="29">
        <f>D39/C39*100</f>
        <v>109.4887560533864</v>
      </c>
      <c r="E40" s="29">
        <f>E39/D39*100</f>
        <v>108.67777982875886</v>
      </c>
      <c r="F40" s="29">
        <f>F39/E39*100</f>
        <v>108.55680474532423</v>
      </c>
    </row>
    <row r="41" spans="1:6" ht="17.25" customHeight="1">
      <c r="A41" s="33" t="s">
        <v>87</v>
      </c>
      <c r="B41" s="10">
        <v>105322</v>
      </c>
      <c r="C41" s="29">
        <v>108140.6</v>
      </c>
      <c r="D41" s="29">
        <v>117498.5</v>
      </c>
      <c r="E41" s="29">
        <v>124746.9</v>
      </c>
      <c r="F41" s="29">
        <v>133858.5</v>
      </c>
    </row>
    <row r="42" spans="1:6" ht="17.25" customHeight="1">
      <c r="A42" s="2" t="s">
        <v>100</v>
      </c>
      <c r="B42" s="10"/>
      <c r="C42" s="29">
        <f>C41/B41*100</f>
        <v>102.67617401872353</v>
      </c>
      <c r="D42" s="29">
        <f>D41/C41*100</f>
        <v>108.65345670358772</v>
      </c>
      <c r="E42" s="29">
        <f>E41/D41*100</f>
        <v>106.16892981612531</v>
      </c>
      <c r="F42" s="29">
        <f>F41/E41*100</f>
        <v>107.30406927947709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2.28</v>
      </c>
      <c r="C44" s="10">
        <v>0.96</v>
      </c>
      <c r="D44" s="38">
        <f>C44*1.02</f>
        <v>0.9792</v>
      </c>
      <c r="E44" s="38">
        <f>D44*1.03</f>
        <v>1.008576</v>
      </c>
      <c r="F44" s="38">
        <f>E44*1.02</f>
        <v>1.02874752</v>
      </c>
    </row>
    <row r="45" spans="1:6" ht="15">
      <c r="A45" s="2" t="s">
        <v>100</v>
      </c>
      <c r="B45" s="10"/>
      <c r="C45" s="29">
        <f>C44/B44*100</f>
        <v>42.10526315789474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0.62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>
        <f>C46/B46*100</f>
        <v>0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0.19</v>
      </c>
      <c r="C48" s="10">
        <v>0.25</v>
      </c>
      <c r="D48" s="38">
        <f>C48*1.032</f>
        <v>0.258</v>
      </c>
      <c r="E48" s="38">
        <f>D48*1.03</f>
        <v>0.26574000000000003</v>
      </c>
      <c r="F48" s="38">
        <f>E48*1.032</f>
        <v>0.27424368000000005</v>
      </c>
    </row>
    <row r="49" spans="1:6" ht="15">
      <c r="A49" s="2" t="s">
        <v>100</v>
      </c>
      <c r="B49" s="10"/>
      <c r="C49" s="10">
        <f>C48/B48*100</f>
        <v>131.57894736842107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0.2</v>
      </c>
      <c r="C52" s="10">
        <v>0.24</v>
      </c>
      <c r="D52" s="38">
        <f>C52*1.043</f>
        <v>0.25032</v>
      </c>
      <c r="E52" s="38">
        <f>D52*1.058</f>
        <v>0.26483856</v>
      </c>
      <c r="F52" s="38">
        <f>E52*1.029</f>
        <v>0.27251887824</v>
      </c>
    </row>
    <row r="53" spans="1:6" ht="15">
      <c r="A53" s="2" t="s">
        <v>100</v>
      </c>
      <c r="B53" s="10"/>
      <c r="C53" s="29">
        <f>C52/B52*100</f>
        <v>120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0.97</v>
      </c>
      <c r="C54" s="10">
        <f>C56+C58+C60</f>
        <v>0.95</v>
      </c>
      <c r="D54" s="38">
        <f>D56+D58+D60</f>
        <v>0.971904</v>
      </c>
      <c r="E54" s="38">
        <f>E56+E58+E60</f>
        <v>0.9952884168</v>
      </c>
      <c r="F54" s="38">
        <f>F56+F58+F60</f>
        <v>1.02445604085</v>
      </c>
    </row>
    <row r="55" spans="1:6" ht="15">
      <c r="A55" s="2" t="s">
        <v>100</v>
      </c>
      <c r="B55" s="10"/>
      <c r="C55" s="10">
        <f>C54/B54*100</f>
        <v>97.9381443298969</v>
      </c>
      <c r="D55" s="10">
        <f>D54/C54*100</f>
        <v>102.30568421052632</v>
      </c>
      <c r="E55" s="10">
        <f>E54/D54*100</f>
        <v>102.40604183129199</v>
      </c>
      <c r="F55" s="10">
        <f>F54/E54*100</f>
        <v>102.93057002951751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0.12</v>
      </c>
      <c r="C58" s="10">
        <v>0.08</v>
      </c>
      <c r="D58" s="42">
        <f>C58*1.0563</f>
        <v>0.08450400000000001</v>
      </c>
      <c r="E58" s="42">
        <f>D58*1.0667</f>
        <v>0.09014041680000001</v>
      </c>
      <c r="F58" s="42">
        <f>E58*1.0625</f>
        <v>0.09577419285000001</v>
      </c>
    </row>
    <row r="59" spans="1:6" ht="16.5" customHeight="1">
      <c r="A59" s="2" t="s">
        <v>100</v>
      </c>
      <c r="B59" s="10"/>
      <c r="C59" s="29">
        <f>C58/B58*100</f>
        <v>66.66666666666667</v>
      </c>
      <c r="D59" s="29">
        <f>D58/C58*100</f>
        <v>105.63</v>
      </c>
      <c r="E59" s="29">
        <f>E58/D58*100</f>
        <v>106.67</v>
      </c>
      <c r="F59" s="29">
        <f>F58/E58*100</f>
        <v>106.25</v>
      </c>
    </row>
    <row r="60" spans="1:6" ht="15" customHeight="1">
      <c r="A60" s="33" t="s">
        <v>89</v>
      </c>
      <c r="B60" s="10">
        <v>0.85</v>
      </c>
      <c r="C60" s="10">
        <v>0.87</v>
      </c>
      <c r="D60" s="38">
        <f>C60*1.02</f>
        <v>0.8874</v>
      </c>
      <c r="E60" s="38">
        <f>D60*1.02</f>
        <v>0.905148</v>
      </c>
      <c r="F60" s="38">
        <f>E60*1.026</f>
        <v>0.928681848</v>
      </c>
    </row>
    <row r="61" spans="1:6" ht="15" customHeight="1">
      <c r="A61" s="2" t="s">
        <v>100</v>
      </c>
      <c r="B61" s="10"/>
      <c r="C61" s="29">
        <f>C60/B60*100</f>
        <v>102.35294117647058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0.65</v>
      </c>
      <c r="D62" s="10">
        <f>D64+D66+D68</f>
        <v>0.67</v>
      </c>
      <c r="E62" s="38">
        <f>E64+E66+E68</f>
        <v>0.6954600000000001</v>
      </c>
      <c r="F62" s="38">
        <f>F64+F66+F68</f>
        <v>0.7093692000000001</v>
      </c>
    </row>
    <row r="63" spans="1:6" ht="15">
      <c r="A63" s="2" t="s">
        <v>100</v>
      </c>
      <c r="B63" s="10"/>
      <c r="C63" s="29">
        <f>C62/B62*100</f>
        <v>103.17460317460319</v>
      </c>
      <c r="D63" s="29">
        <f>D62/C62*100</f>
        <v>103.0769230769231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0.63</v>
      </c>
      <c r="C68" s="10">
        <v>0.65</v>
      </c>
      <c r="D68" s="10">
        <v>0.67</v>
      </c>
      <c r="E68" s="38">
        <f>D68*1.038</f>
        <v>0.6954600000000001</v>
      </c>
      <c r="F68" s="38">
        <f>E68*1.02</f>
        <v>0.7093692000000001</v>
      </c>
    </row>
    <row r="69" spans="1:6" ht="15.75" customHeight="1">
      <c r="A69" s="2" t="s">
        <v>100</v>
      </c>
      <c r="B69" s="10"/>
      <c r="C69" s="29">
        <f>C68/B68*100</f>
        <v>103.17460317460319</v>
      </c>
      <c r="D69" s="29">
        <f>D68/C68*100</f>
        <v>103.0769230769231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29">
        <f>C70/B70*100</f>
        <v>150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29">
        <f>C76/B76*100</f>
        <v>150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10">
        <f>B80+B82+B84</f>
        <v>0.3</v>
      </c>
      <c r="C78" s="10">
        <f>C80+C82+C84</f>
        <v>0.26</v>
      </c>
      <c r="D78" s="10">
        <f>D80+D82+D84</f>
        <v>0.26364</v>
      </c>
      <c r="E78" s="10">
        <f>E80+E82+E84</f>
        <v>0.26733096</v>
      </c>
      <c r="F78" s="10">
        <f>F80+F82+F84</f>
        <v>0.27107359344</v>
      </c>
    </row>
    <row r="79" spans="1:6" ht="16.5" customHeight="1">
      <c r="A79" s="2" t="s">
        <v>100</v>
      </c>
      <c r="B79" s="10"/>
      <c r="C79" s="10">
        <f>C78/B78*100</f>
        <v>86.66666666666667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0.3</v>
      </c>
      <c r="C84" s="10">
        <v>0.26</v>
      </c>
      <c r="D84" s="10">
        <f>C84*1.014</f>
        <v>0.26364</v>
      </c>
      <c r="E84" s="10">
        <f>D84*1.014</f>
        <v>0.26733096</v>
      </c>
      <c r="F84" s="10">
        <f>E84*1.014</f>
        <v>0.27107359344</v>
      </c>
    </row>
    <row r="85" spans="1:6" ht="15">
      <c r="A85" s="2" t="s">
        <v>100</v>
      </c>
      <c r="B85" s="10"/>
      <c r="C85" s="10">
        <f>C84/B84*100</f>
        <v>86.66666666666667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2.1</v>
      </c>
      <c r="C86" s="10">
        <f>C88+C90+C92</f>
        <v>1.9349999999999998</v>
      </c>
      <c r="D86" s="10">
        <f>D88+D90+D92</f>
        <v>1.950508</v>
      </c>
      <c r="E86" s="10">
        <f>E88+E90+E92</f>
        <v>1.9734443352</v>
      </c>
      <c r="F86" s="10">
        <f>F88+F90+F92</f>
        <v>1.99104144145824</v>
      </c>
    </row>
    <row r="87" spans="1:6" ht="15">
      <c r="A87" s="2" t="s">
        <v>100</v>
      </c>
      <c r="B87" s="10"/>
      <c r="C87" s="10">
        <f>C86/B86*100</f>
        <v>92.14285714285712</v>
      </c>
      <c r="D87" s="10">
        <f>D86/C86*100</f>
        <v>100.80144702842378</v>
      </c>
      <c r="E87" s="10">
        <f>E86/D86*100</f>
        <v>101.17591597676092</v>
      </c>
      <c r="F87" s="10">
        <f>F86/E86*100</f>
        <v>100.89169509088063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</v>
      </c>
      <c r="C90" s="10">
        <v>0.025</v>
      </c>
      <c r="D90" s="10">
        <f>C90*1.139</f>
        <v>0.028475</v>
      </c>
      <c r="E90" s="10">
        <f>D90*1.171</f>
        <v>0.033344225</v>
      </c>
      <c r="F90" s="10">
        <f>E90*1.167</f>
        <v>0.038912710575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117.09999999999998</v>
      </c>
      <c r="F91" s="10">
        <f>F90/E90*100</f>
        <v>116.7</v>
      </c>
    </row>
    <row r="92" spans="1:6" ht="15">
      <c r="A92" s="33" t="s">
        <v>89</v>
      </c>
      <c r="B92" s="10">
        <v>2.1</v>
      </c>
      <c r="C92" s="10">
        <v>1.91</v>
      </c>
      <c r="D92" s="10">
        <f>C92*1.0063</f>
        <v>1.9220329999999999</v>
      </c>
      <c r="E92" s="10">
        <f>D92*1.0094</f>
        <v>1.9401001102</v>
      </c>
      <c r="F92" s="10">
        <f>E92*1.0062</f>
        <v>1.95212873088324</v>
      </c>
    </row>
    <row r="93" spans="1:6" ht="15">
      <c r="A93" s="2" t="s">
        <v>100</v>
      </c>
      <c r="B93" s="10"/>
      <c r="C93" s="10">
        <f>C92/B92*100</f>
        <v>90.95238095238093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252.7</v>
      </c>
      <c r="C94" s="10">
        <f>C96+C98+C100</f>
        <v>216</v>
      </c>
      <c r="D94" s="10">
        <f>D96+D98+D100</f>
        <v>217.3392</v>
      </c>
      <c r="E94" s="10">
        <f>E96+E98+E100</f>
        <v>218.68670304</v>
      </c>
      <c r="F94" s="10">
        <f>F96+F98+F100</f>
        <v>220.02725252963518</v>
      </c>
    </row>
    <row r="95" spans="1:6" ht="15">
      <c r="A95" s="2" t="s">
        <v>100</v>
      </c>
      <c r="B95" s="10"/>
      <c r="C95" s="10">
        <f>C94/B94*100</f>
        <v>85.47685001978631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252.7</v>
      </c>
      <c r="C100" s="10">
        <v>216</v>
      </c>
      <c r="D100" s="29">
        <f>C100*1.0062</f>
        <v>217.3392</v>
      </c>
      <c r="E100" s="29">
        <f>D100*1.0062</f>
        <v>218.68670304</v>
      </c>
      <c r="F100" s="29">
        <f>E100*1.00613</f>
        <v>220.02725252963518</v>
      </c>
    </row>
    <row r="101" spans="1:6" ht="16.5" customHeight="1">
      <c r="A101" s="2" t="s">
        <v>100</v>
      </c>
      <c r="B101" s="10"/>
      <c r="C101" s="10">
        <f>C100/B100*100</f>
        <v>85.47685001978631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785</v>
      </c>
      <c r="C111" s="10">
        <f>C113+C115+C117</f>
        <v>726</v>
      </c>
      <c r="D111" s="43">
        <f>D113+D115+D117</f>
        <v>735.5</v>
      </c>
      <c r="E111" s="43">
        <f>E113+E115+E117</f>
        <v>742.4175399999999</v>
      </c>
      <c r="F111" s="43">
        <f>F113+F115+F117</f>
        <v>745.3205495199999</v>
      </c>
    </row>
    <row r="112" spans="1:6" ht="14.25" customHeight="1">
      <c r="A112" s="2" t="s">
        <v>100</v>
      </c>
      <c r="B112" s="10"/>
      <c r="C112" s="29">
        <f>C111/B111*100</f>
        <v>92.48407643312102</v>
      </c>
      <c r="D112" s="29">
        <f>D111/C111*100</f>
        <v>101.30853994490359</v>
      </c>
      <c r="E112" s="29">
        <f>E111/D111*100</f>
        <v>100.94052209381373</v>
      </c>
      <c r="F112" s="29">
        <f>F111/E111*100</f>
        <v>100.3910211388594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14</v>
      </c>
      <c r="D115" s="43">
        <f>C115*1.17</f>
        <v>16.38</v>
      </c>
      <c r="E115" s="43">
        <f>D115*1.115</f>
        <v>18.2637</v>
      </c>
      <c r="F115" s="43">
        <f>E115*1.04</f>
        <v>18.994248000000002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785</v>
      </c>
      <c r="C117" s="10">
        <v>712</v>
      </c>
      <c r="D117" s="43">
        <f>C117*1.01</f>
        <v>719.12</v>
      </c>
      <c r="E117" s="43">
        <f>D117*1.007</f>
        <v>724.15384</v>
      </c>
      <c r="F117" s="43">
        <f>E117*1.003</f>
        <v>726.3263015199999</v>
      </c>
    </row>
    <row r="118" spans="1:6" ht="14.25" customHeight="1">
      <c r="A118" s="2" t="s">
        <v>100</v>
      </c>
      <c r="B118" s="10"/>
      <c r="C118" s="29">
        <f>C117/B117*100</f>
        <v>90.70063694267516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506</v>
      </c>
      <c r="C119" s="10">
        <f>C121+C123+C125</f>
        <v>430</v>
      </c>
      <c r="D119" s="43">
        <f>D121+D123+D125</f>
        <v>433.8299999999999</v>
      </c>
      <c r="E119" s="43">
        <f>E121+E123+E125</f>
        <v>440.41913999999997</v>
      </c>
      <c r="F119" s="43">
        <f>F121+F123+F125</f>
        <v>446.7726736199999</v>
      </c>
    </row>
    <row r="120" spans="1:6" ht="15">
      <c r="A120" s="2" t="s">
        <v>100</v>
      </c>
      <c r="B120" s="10"/>
      <c r="C120" s="29">
        <f>C119/B119*100</f>
        <v>84.98023715415019</v>
      </c>
      <c r="D120" s="29">
        <f>D119/C119*100</f>
        <v>100.89069767441859</v>
      </c>
      <c r="E120" s="29">
        <f>E119/D119*100</f>
        <v>101.51882995643456</v>
      </c>
      <c r="F120" s="29">
        <f>F119/E119*100</f>
        <v>101.44261069580219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14</v>
      </c>
      <c r="D123" s="43">
        <f>C123*1.125</f>
        <v>15.75</v>
      </c>
      <c r="E123" s="43">
        <f>D123*1.206</f>
        <v>18.9945</v>
      </c>
      <c r="F123" s="43">
        <f>E123*1.157</f>
        <v>21.976636499999998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506</v>
      </c>
      <c r="C125" s="10">
        <v>416</v>
      </c>
      <c r="D125" s="29">
        <f>C125*1.005</f>
        <v>418.0799999999999</v>
      </c>
      <c r="E125" s="29">
        <f>D125*1.008</f>
        <v>421.42463999999995</v>
      </c>
      <c r="F125" s="29">
        <f>E125*1.008</f>
        <v>424.79603711999994</v>
      </c>
    </row>
    <row r="126" spans="1:6" ht="14.25" customHeight="1">
      <c r="A126" s="2" t="s">
        <v>100</v>
      </c>
      <c r="B126" s="10"/>
      <c r="C126" s="29">
        <f>C125/B125*100</f>
        <v>82.21343873517787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0</v>
      </c>
      <c r="C127" s="10">
        <f>C129+C131+C133</f>
        <v>12</v>
      </c>
      <c r="D127" s="43">
        <f>D129+D131+D133</f>
        <v>13.68</v>
      </c>
      <c r="E127" s="43">
        <f>E129+E131+E133</f>
        <v>14.569199999999999</v>
      </c>
      <c r="F127" s="43">
        <f>F129+F131+F133</f>
        <v>15.297659999999999</v>
      </c>
    </row>
    <row r="128" spans="1:6" ht="14.25" customHeight="1">
      <c r="A128" s="2" t="s">
        <v>100</v>
      </c>
      <c r="B128" s="10"/>
      <c r="C128" s="10" t="e">
        <f>C127/B127*100</f>
        <v>#DIV/0!</v>
      </c>
      <c r="D128" s="10">
        <f>D127/C127*100</f>
        <v>113.99999999999999</v>
      </c>
      <c r="E128" s="10">
        <f>E127/D127*100</f>
        <v>106.5</v>
      </c>
      <c r="F128" s="10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0</v>
      </c>
      <c r="C133" s="10">
        <v>12</v>
      </c>
      <c r="D133" s="43">
        <f>C133*1.14</f>
        <v>13.68</v>
      </c>
      <c r="E133" s="43">
        <f>D133*1.065</f>
        <v>14.569199999999999</v>
      </c>
      <c r="F133" s="43">
        <f>E133*1.05</f>
        <v>15.297659999999999</v>
      </c>
    </row>
    <row r="134" spans="1:6" ht="14.25" customHeight="1">
      <c r="A134" s="2" t="s">
        <v>100</v>
      </c>
      <c r="B134" s="10"/>
      <c r="C134" s="10" t="e">
        <f>C133/B133*100</f>
        <v>#DIV/0!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520</v>
      </c>
      <c r="C135" s="10">
        <f>C137+C139+C141</f>
        <v>712</v>
      </c>
      <c r="D135" s="43">
        <f>D137+D139+D141</f>
        <v>749.736</v>
      </c>
      <c r="E135" s="43">
        <f>E137+E139+E141</f>
        <v>753.4846799999999</v>
      </c>
      <c r="F135" s="43">
        <f>F137+F139+F141</f>
        <v>759.5125574399999</v>
      </c>
    </row>
    <row r="136" spans="1:7" ht="14.25" customHeight="1">
      <c r="A136" s="2" t="s">
        <v>100</v>
      </c>
      <c r="B136" s="10"/>
      <c r="C136" s="29">
        <f>C135/B135*100</f>
        <v>136.92307692307693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  <c r="G136" s="41"/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520</v>
      </c>
      <c r="C141" s="10">
        <v>712</v>
      </c>
      <c r="D141" s="43">
        <f>C141*1.053</f>
        <v>749.736</v>
      </c>
      <c r="E141" s="43">
        <f>D141*1.005</f>
        <v>753.4846799999999</v>
      </c>
      <c r="F141" s="43">
        <f>E141*1.008</f>
        <v>759.5125574399999</v>
      </c>
    </row>
    <row r="142" spans="1:6" ht="14.25" customHeight="1">
      <c r="A142" s="2" t="s">
        <v>100</v>
      </c>
      <c r="B142" s="10"/>
      <c r="C142" s="29">
        <f>C141/B141*100</f>
        <v>136.92307692307693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2.53</v>
      </c>
      <c r="D143" s="38">
        <f>D145+D147+D149</f>
        <v>2.540879</v>
      </c>
      <c r="E143" s="38">
        <f>E145+E147+E149</f>
        <v>2.5490098128</v>
      </c>
      <c r="F143" s="38">
        <f>F145+F147+F149</f>
        <v>2.5566568422383997</v>
      </c>
    </row>
    <row r="144" spans="1:6" ht="14.25" customHeight="1">
      <c r="A144" s="2" t="s">
        <v>100</v>
      </c>
      <c r="B144" s="10"/>
      <c r="C144" s="29">
        <f>C143/B143*100</f>
        <v>84.8993288590604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2.98</v>
      </c>
      <c r="C149" s="10">
        <v>2.53</v>
      </c>
      <c r="D149" s="38">
        <f>C149*1.0043</f>
        <v>2.540879</v>
      </c>
      <c r="E149" s="38">
        <f>D149*1.0032</f>
        <v>2.5490098128</v>
      </c>
      <c r="F149" s="38">
        <f>E149*1.003</f>
        <v>2.5566568422383997</v>
      </c>
    </row>
    <row r="150" spans="1:6" ht="14.25" customHeight="1">
      <c r="A150" s="2" t="s">
        <v>100</v>
      </c>
      <c r="B150" s="10"/>
      <c r="C150" s="29">
        <f>C149/B149*100</f>
        <v>84.8993288590604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Userxx</cp:lastModifiedBy>
  <cp:lastPrinted>2012-11-23T12:41:08Z</cp:lastPrinted>
  <dcterms:created xsi:type="dcterms:W3CDTF">2006-05-06T07:58:30Z</dcterms:created>
  <dcterms:modified xsi:type="dcterms:W3CDTF">2012-11-23T12:46:31Z</dcterms:modified>
  <cp:category/>
  <cp:version/>
  <cp:contentType/>
  <cp:contentStatus/>
</cp:coreProperties>
</file>